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ECTRUM\Desktop\"/>
    </mc:Choice>
  </mc:AlternateContent>
  <bookViews>
    <workbookView xWindow="0" yWindow="0" windowWidth="28800" windowHeight="12300" activeTab="2"/>
  </bookViews>
  <sheets>
    <sheet name="Calcul quantité Energie Th." sheetId="1" r:id="rId1"/>
    <sheet name="en Cuivre chaudron" sheetId="2" r:id="rId2"/>
    <sheet name="Rinçage de la cuv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C36" i="3"/>
  <c r="E36" i="3" s="1"/>
  <c r="C31" i="3"/>
  <c r="C32" i="3" s="1"/>
  <c r="L33" i="3"/>
  <c r="L32" i="3"/>
  <c r="N32" i="3" s="1"/>
  <c r="L27" i="3"/>
  <c r="L28" i="3" s="1"/>
  <c r="L11" i="3"/>
  <c r="L12" i="3" s="1"/>
  <c r="L13" i="3" s="1"/>
  <c r="L8" i="3"/>
  <c r="N5" i="3"/>
  <c r="L7" i="3" s="1"/>
  <c r="C11" i="3"/>
  <c r="C12" i="3" s="1"/>
  <c r="C13" i="3" s="1"/>
  <c r="C15" i="3" s="1"/>
  <c r="C16" i="3" s="1"/>
  <c r="C8" i="3"/>
  <c r="E5" i="3"/>
  <c r="C7" i="3" s="1"/>
  <c r="B4" i="2"/>
  <c r="B3" i="2"/>
  <c r="B10" i="2"/>
  <c r="B7" i="2"/>
  <c r="B15" i="2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E3" i="1"/>
  <c r="C10" i="1"/>
  <c r="C7" i="1"/>
  <c r="E4" i="1"/>
  <c r="C18" i="3" l="1"/>
  <c r="L34" i="3"/>
  <c r="L35" i="3" s="1"/>
  <c r="L15" i="3"/>
  <c r="L16" i="3" s="1"/>
  <c r="L18" i="3"/>
  <c r="C38" i="3"/>
  <c r="C39" i="3" s="1"/>
  <c r="B13" i="2"/>
  <c r="C13" i="1"/>
  <c r="C15" i="1"/>
</calcChain>
</file>

<file path=xl/sharedStrings.xml><?xml version="1.0" encoding="utf-8"?>
<sst xmlns="http://schemas.openxmlformats.org/spreadsheetml/2006/main" count="189" uniqueCount="71">
  <si>
    <t>Formule utilisée:</t>
  </si>
  <si>
    <t>unités</t>
  </si>
  <si>
    <t>Kg</t>
  </si>
  <si>
    <t>g</t>
  </si>
  <si>
    <t>masse de la substance (m)</t>
  </si>
  <si>
    <t>capacité thermique ©</t>
  </si>
  <si>
    <r>
      <t>(J/(g⋅°C))</t>
    </r>
    <r>
      <rPr>
        <sz val="11"/>
        <color theme="1"/>
        <rFont val="Calibri"/>
        <family val="2"/>
        <scheme val="minor"/>
      </rPr>
      <t> </t>
    </r>
  </si>
  <si>
    <t>température initiale</t>
  </si>
  <si>
    <t>tempérarture finale</t>
  </si>
  <si>
    <t>°c</t>
  </si>
  <si>
    <t>quantité d'énergie (Q)</t>
  </si>
  <si>
    <t>J</t>
  </si>
  <si>
    <t>Joule</t>
  </si>
  <si>
    <t>Relevé de température</t>
  </si>
  <si>
    <t>( cuve en S235)</t>
  </si>
  <si>
    <t>mm</t>
  </si>
  <si>
    <t>capteur position (x,y,z) ou h</t>
  </si>
  <si>
    <t>Propriétés de masse de selected Solid Bodies:</t>
  </si>
  <si>
    <t xml:space="preserve">     Système de coordonnées: -- par défaut --</t>
  </si>
  <si>
    <t>Masse = 5.004 kilogrammes</t>
  </si>
  <si>
    <t>Volume = 641518.117 millimètres cubes</t>
  </si>
  <si>
    <t>Superficie = 857936.891  millimètres carrés</t>
  </si>
  <si>
    <t>Centre de gravité: ( millimètres )</t>
  </si>
  <si>
    <t>X = -0.064</t>
  </si>
  <si>
    <t>Y = -0.012</t>
  </si>
  <si>
    <t>Z = 107.858</t>
  </si>
  <si>
    <t>Densité = 7800.000 kilogrammes par mètre cube</t>
  </si>
  <si>
    <t>maxi</t>
  </si>
  <si>
    <t>mini</t>
  </si>
  <si>
    <t>J/(kg.°C)</t>
  </si>
  <si>
    <t>25°C et à 101,3 kPa.</t>
  </si>
  <si>
    <t>Conditions initiales pour la simulation</t>
  </si>
  <si>
    <t>Delta de température</t>
  </si>
  <si>
    <t>Delta de température °C</t>
  </si>
  <si>
    <t>quantité d'énergie  J (Q)</t>
  </si>
  <si>
    <t>ok</t>
  </si>
  <si>
    <t>validation de la densité</t>
  </si>
  <si>
    <t>volume de la cuve</t>
  </si>
  <si>
    <t>masse de la cuve</t>
  </si>
  <si>
    <t>mm^3</t>
  </si>
  <si>
    <t>m^3</t>
  </si>
  <si>
    <t>densité</t>
  </si>
  <si>
    <t>Kg/m^3</t>
  </si>
  <si>
    <t>g/mm^3</t>
  </si>
  <si>
    <t>Volume du bac de rinçage</t>
  </si>
  <si>
    <t>rempli à 80%</t>
  </si>
  <si>
    <t>Augmentation volume</t>
  </si>
  <si>
    <t>après immersion</t>
  </si>
  <si>
    <t>Hauteur  de réserve du bac</t>
  </si>
  <si>
    <t xml:space="preserve">marge </t>
  </si>
  <si>
    <t>validation à 100%</t>
  </si>
  <si>
    <t>Ok</t>
  </si>
  <si>
    <t>Température initale de la cuve</t>
  </si>
  <si>
    <t>°C</t>
  </si>
  <si>
    <t>Température finale de l'eau</t>
  </si>
  <si>
    <t>Température initiale de l'eau</t>
  </si>
  <si>
    <t>masse de l'objet test</t>
  </si>
  <si>
    <t>capacité thermique Pb</t>
  </si>
  <si>
    <t>volume d'eau</t>
  </si>
  <si>
    <t>ml</t>
  </si>
  <si>
    <t>T¨C initiale objet</t>
  </si>
  <si>
    <t>T°C finale eau</t>
  </si>
  <si>
    <t>la masse de l'objet a perdu de l'énergie.</t>
  </si>
  <si>
    <t>La quantité d'énergie thermique absorbée par l'eau sera donc égale à la quantité d'énergie thermique perdue par le plomb.</t>
  </si>
  <si>
    <t>capacité thermique Eau</t>
  </si>
  <si>
    <t xml:space="preserve">masse de l'eau </t>
  </si>
  <si>
    <t>T¨C initiale eau</t>
  </si>
  <si>
    <t>Essai laboratoire</t>
  </si>
  <si>
    <t>capacité thermique S235</t>
  </si>
  <si>
    <t>OK.</t>
  </si>
  <si>
    <t>rempli à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</si>
</sst>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00"/>
    <numFmt numFmtId="169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sz val="12.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9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theme="9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168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0" fontId="9" fillId="0" borderId="0" xfId="0" applyFont="1"/>
    <xf numFmtId="0" fontId="5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quantité d'énergie (Q)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 quantité Energie Th.'!$B$22</c:f>
              <c:strCache>
                <c:ptCount val="1"/>
                <c:pt idx="0">
                  <c:v>Delta de température 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 quantité Energie Th.'!$C$22:$I$22</c:f>
              <c:numCache>
                <c:formatCode>General</c:formatCode>
                <c:ptCount val="7"/>
                <c:pt idx="0">
                  <c:v>566.39</c:v>
                </c:pt>
                <c:pt idx="1">
                  <c:v>477.7</c:v>
                </c:pt>
                <c:pt idx="2">
                  <c:v>329.15</c:v>
                </c:pt>
                <c:pt idx="3">
                  <c:v>290.23</c:v>
                </c:pt>
                <c:pt idx="4">
                  <c:v>205.82</c:v>
                </c:pt>
                <c:pt idx="5">
                  <c:v>86.47</c:v>
                </c:pt>
                <c:pt idx="6">
                  <c:v>49.370000000000005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0-4304-973D-2FD06B558D73}"/>
            </c:ext>
          </c:extLst>
        </c:ser>
        <c:ser>
          <c:idx val="1"/>
          <c:order val="1"/>
          <c:tx>
            <c:strRef>
              <c:f>'Calcul quantité Energie Th.'!$B$23</c:f>
              <c:strCache>
                <c:ptCount val="1"/>
                <c:pt idx="0">
                  <c:v>quantité d'énergie  J (Q)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 quantité Energie Th.'!$C$23:$I$23</c:f>
              <c:numCache>
                <c:formatCode>General</c:formatCode>
                <c:ptCount val="7"/>
                <c:pt idx="0">
                  <c:v>1331016.5</c:v>
                </c:pt>
                <c:pt idx="1">
                  <c:v>1122595</c:v>
                </c:pt>
                <c:pt idx="2">
                  <c:v>773502.5</c:v>
                </c:pt>
                <c:pt idx="3">
                  <c:v>682040.5</c:v>
                </c:pt>
                <c:pt idx="4">
                  <c:v>483677</c:v>
                </c:pt>
                <c:pt idx="5">
                  <c:v>203204.5</c:v>
                </c:pt>
                <c:pt idx="6">
                  <c:v>116019.5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0-4304-973D-2FD06B55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288384"/>
        <c:axId val="330288800"/>
      </c:lineChart>
      <c:catAx>
        <c:axId val="330288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288800"/>
        <c:crosses val="autoZero"/>
        <c:auto val="1"/>
        <c:lblAlgn val="ctr"/>
        <c:lblOffset val="100"/>
        <c:noMultiLvlLbl val="0"/>
      </c:catAx>
      <c:valAx>
        <c:axId val="33028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2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5</xdr:row>
      <xdr:rowOff>19050</xdr:rowOff>
    </xdr:from>
    <xdr:to>
      <xdr:col>0</xdr:col>
      <xdr:colOff>7315200</xdr:colOff>
      <xdr:row>14</xdr:row>
      <xdr:rowOff>180111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971550"/>
          <a:ext cx="6829425" cy="1875561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25</xdr:row>
      <xdr:rowOff>38100</xdr:rowOff>
    </xdr:from>
    <xdr:to>
      <xdr:col>8</xdr:col>
      <xdr:colOff>133350</xdr:colOff>
      <xdr:row>39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4" sqref="C4"/>
    </sheetView>
  </sheetViews>
  <sheetFormatPr defaultRowHeight="15" x14ac:dyDescent="0.25"/>
  <cols>
    <col min="1" max="1" width="113.5703125" customWidth="1"/>
    <col min="2" max="2" width="27.5703125" customWidth="1"/>
    <col min="4" max="4" width="12.140625" customWidth="1"/>
  </cols>
  <sheetData>
    <row r="1" spans="1:10" x14ac:dyDescent="0.25">
      <c r="B1" s="2"/>
      <c r="C1" s="2"/>
      <c r="D1" s="2"/>
      <c r="E1" s="2"/>
      <c r="F1" s="2"/>
      <c r="G1" s="2"/>
    </row>
    <row r="2" spans="1:10" x14ac:dyDescent="0.25">
      <c r="B2" s="2"/>
      <c r="C2" s="2"/>
      <c r="D2" s="3" t="s">
        <v>1</v>
      </c>
      <c r="E2" s="3"/>
      <c r="F2" s="3" t="s">
        <v>1</v>
      </c>
      <c r="G2" s="2"/>
    </row>
    <row r="3" spans="1:10" x14ac:dyDescent="0.25">
      <c r="A3" s="1" t="s">
        <v>0</v>
      </c>
      <c r="B3" s="2" t="s">
        <v>4</v>
      </c>
      <c r="C3" s="2">
        <v>5</v>
      </c>
      <c r="D3" s="2" t="s">
        <v>2</v>
      </c>
      <c r="E3" s="2">
        <f>C3*1000</f>
        <v>5000</v>
      </c>
      <c r="F3" s="2" t="s">
        <v>3</v>
      </c>
      <c r="G3" s="2"/>
    </row>
    <row r="4" spans="1:10" ht="15.75" x14ac:dyDescent="0.25">
      <c r="B4" s="2" t="s">
        <v>5</v>
      </c>
      <c r="C4" s="2">
        <v>470</v>
      </c>
      <c r="D4" s="2" t="s">
        <v>29</v>
      </c>
      <c r="E4" s="7">
        <f>C4/1000</f>
        <v>0.47</v>
      </c>
      <c r="F4" s="4" t="s">
        <v>6</v>
      </c>
      <c r="G4" s="2"/>
    </row>
    <row r="5" spans="1:10" x14ac:dyDescent="0.25">
      <c r="B5" s="2" t="s">
        <v>7</v>
      </c>
      <c r="C5" s="2">
        <v>25</v>
      </c>
      <c r="D5" s="2" t="s">
        <v>9</v>
      </c>
      <c r="E5" s="2"/>
      <c r="F5" s="2"/>
      <c r="G5" s="2"/>
    </row>
    <row r="6" spans="1:10" x14ac:dyDescent="0.25">
      <c r="B6" s="2" t="s">
        <v>8</v>
      </c>
      <c r="C6" s="2">
        <v>74.37</v>
      </c>
      <c r="D6" s="2" t="s">
        <v>9</v>
      </c>
      <c r="E6" s="2"/>
      <c r="F6" s="2"/>
      <c r="G6" s="2"/>
    </row>
    <row r="7" spans="1:10" x14ac:dyDescent="0.25">
      <c r="B7" s="2" t="s">
        <v>32</v>
      </c>
      <c r="C7" s="2">
        <f>C6-C5</f>
        <v>49.370000000000005</v>
      </c>
      <c r="D7" s="2"/>
      <c r="E7" s="2"/>
      <c r="F7" s="2"/>
      <c r="G7" s="2"/>
    </row>
    <row r="8" spans="1:10" x14ac:dyDescent="0.25">
      <c r="B8" s="2" t="s">
        <v>7</v>
      </c>
      <c r="C8" s="2">
        <v>25</v>
      </c>
      <c r="D8" s="2" t="s">
        <v>9</v>
      </c>
      <c r="E8" s="2"/>
      <c r="F8" s="2"/>
      <c r="G8" s="2"/>
    </row>
    <row r="9" spans="1:10" x14ac:dyDescent="0.25">
      <c r="B9" s="2" t="s">
        <v>8</v>
      </c>
      <c r="C9" s="2">
        <v>591.39</v>
      </c>
      <c r="D9" s="2" t="s">
        <v>9</v>
      </c>
      <c r="E9" s="2"/>
      <c r="F9" s="2"/>
      <c r="G9" s="2"/>
    </row>
    <row r="10" spans="1:10" x14ac:dyDescent="0.25">
      <c r="B10" s="2" t="s">
        <v>32</v>
      </c>
      <c r="C10" s="2">
        <f>C9-C8</f>
        <v>566.39</v>
      </c>
      <c r="D10" s="2"/>
      <c r="E10" s="2"/>
      <c r="F10" s="2"/>
      <c r="G10" s="2"/>
    </row>
    <row r="11" spans="1:10" x14ac:dyDescent="0.25">
      <c r="C11" s="2"/>
      <c r="D11" s="2" t="s">
        <v>12</v>
      </c>
      <c r="E11" s="2"/>
      <c r="F11" s="2"/>
      <c r="G11" s="2"/>
    </row>
    <row r="12" spans="1:10" x14ac:dyDescent="0.25">
      <c r="B12" s="2"/>
      <c r="C12" s="2"/>
      <c r="D12" s="2"/>
      <c r="E12" s="2"/>
      <c r="F12" s="2"/>
      <c r="G12" s="2"/>
    </row>
    <row r="13" spans="1:10" x14ac:dyDescent="0.25">
      <c r="B13" s="2" t="s">
        <v>10</v>
      </c>
      <c r="C13" s="9">
        <f>E3*E4*C7</f>
        <v>116019.50000000001</v>
      </c>
      <c r="D13" s="2" t="s">
        <v>12</v>
      </c>
      <c r="E13" s="2"/>
      <c r="F13" s="2"/>
      <c r="G13" s="2"/>
    </row>
    <row r="14" spans="1:10" x14ac:dyDescent="0.25">
      <c r="B14" s="2" t="s">
        <v>27</v>
      </c>
      <c r="C14" s="2"/>
      <c r="D14" s="2"/>
      <c r="E14" s="2"/>
      <c r="F14" s="2"/>
      <c r="G14" s="2"/>
    </row>
    <row r="15" spans="1:10" x14ac:dyDescent="0.25">
      <c r="B15" s="2" t="s">
        <v>10</v>
      </c>
      <c r="C15" s="10">
        <f>E3*E4*C10</f>
        <v>1331016.5</v>
      </c>
      <c r="D15" s="2" t="s">
        <v>12</v>
      </c>
      <c r="E15" s="2"/>
      <c r="F15" s="2"/>
      <c r="G15" s="2"/>
    </row>
    <row r="16" spans="1:10" x14ac:dyDescent="0.25">
      <c r="A16" s="6" t="s">
        <v>31</v>
      </c>
      <c r="B16" s="2" t="s">
        <v>28</v>
      </c>
      <c r="C16" s="2"/>
      <c r="D16" s="2"/>
      <c r="E16" s="2"/>
      <c r="F16" s="2"/>
      <c r="G16" s="2"/>
      <c r="J16" s="3" t="s">
        <v>1</v>
      </c>
    </row>
    <row r="17" spans="1:10" ht="15.75" x14ac:dyDescent="0.25">
      <c r="A17" s="8" t="s">
        <v>30</v>
      </c>
      <c r="B17" s="2"/>
      <c r="C17" s="2"/>
      <c r="D17" s="2"/>
      <c r="E17" s="2"/>
      <c r="F17" s="2"/>
      <c r="G17" s="2"/>
      <c r="J17" s="3"/>
    </row>
    <row r="18" spans="1:10" x14ac:dyDescent="0.25">
      <c r="B18" s="5" t="s">
        <v>13</v>
      </c>
      <c r="C18" s="2"/>
      <c r="E18" s="2"/>
      <c r="F18" s="2"/>
      <c r="G18" s="2"/>
      <c r="J18" s="2"/>
    </row>
    <row r="19" spans="1:10" x14ac:dyDescent="0.25">
      <c r="B19" s="2" t="s">
        <v>14</v>
      </c>
      <c r="C19" s="2"/>
      <c r="E19" s="2"/>
      <c r="F19" s="2"/>
      <c r="G19" s="2"/>
    </row>
    <row r="20" spans="1:10" x14ac:dyDescent="0.25">
      <c r="A20" t="s">
        <v>17</v>
      </c>
      <c r="B20" s="2" t="s">
        <v>8</v>
      </c>
      <c r="C20" s="2">
        <v>591.39</v>
      </c>
      <c r="D20" s="2">
        <v>502.7</v>
      </c>
      <c r="E20" s="2">
        <v>354.15</v>
      </c>
      <c r="F20" s="2">
        <v>315.23</v>
      </c>
      <c r="G20" s="2">
        <v>230.82</v>
      </c>
      <c r="H20" s="2">
        <v>111.47</v>
      </c>
      <c r="I20" s="2">
        <v>74.37</v>
      </c>
      <c r="J20" s="2" t="s">
        <v>9</v>
      </c>
    </row>
    <row r="21" spans="1:10" x14ac:dyDescent="0.25">
      <c r="A21" t="s">
        <v>18</v>
      </c>
      <c r="B21" s="2" t="s">
        <v>16</v>
      </c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2">
        <v>6</v>
      </c>
      <c r="I21" s="2">
        <v>7</v>
      </c>
      <c r="J21" s="2"/>
    </row>
    <row r="22" spans="1:10" x14ac:dyDescent="0.25">
      <c r="B22" s="2" t="s">
        <v>33</v>
      </c>
      <c r="C22" s="2">
        <f>C20-25</f>
        <v>566.39</v>
      </c>
      <c r="D22" s="2">
        <f t="shared" ref="D22:I22" si="0">D20-25</f>
        <v>477.7</v>
      </c>
      <c r="E22" s="2">
        <f t="shared" si="0"/>
        <v>329.15</v>
      </c>
      <c r="F22" s="2">
        <f t="shared" si="0"/>
        <v>290.23</v>
      </c>
      <c r="G22" s="2">
        <f t="shared" si="0"/>
        <v>205.82</v>
      </c>
      <c r="H22" s="2">
        <f t="shared" si="0"/>
        <v>86.47</v>
      </c>
      <c r="I22" s="2">
        <f t="shared" si="0"/>
        <v>49.370000000000005</v>
      </c>
      <c r="J22" s="2" t="s">
        <v>9</v>
      </c>
    </row>
    <row r="23" spans="1:10" x14ac:dyDescent="0.25">
      <c r="A23" t="s">
        <v>26</v>
      </c>
      <c r="B23" s="2" t="s">
        <v>34</v>
      </c>
      <c r="C23" s="2">
        <f>E3*E4*C22</f>
        <v>1331016.5</v>
      </c>
      <c r="D23" s="2">
        <f>D22*5000*0.47</f>
        <v>1122595</v>
      </c>
      <c r="E23" s="2">
        <f t="shared" ref="E23:I23" si="1">E22*5000*0.47</f>
        <v>773502.5</v>
      </c>
      <c r="F23" s="2">
        <f t="shared" si="1"/>
        <v>682040.5</v>
      </c>
      <c r="G23" s="2">
        <f t="shared" si="1"/>
        <v>483677</v>
      </c>
      <c r="H23" s="2">
        <f t="shared" si="1"/>
        <v>203204.5</v>
      </c>
      <c r="I23" s="2">
        <f t="shared" si="1"/>
        <v>116019.5</v>
      </c>
      <c r="J23" s="2" t="s">
        <v>12</v>
      </c>
    </row>
    <row r="24" spans="1:10" x14ac:dyDescent="0.25">
      <c r="C24" s="2"/>
      <c r="D24" s="2"/>
      <c r="E24" s="2"/>
      <c r="F24" s="2"/>
      <c r="G24" s="2"/>
    </row>
    <row r="25" spans="1:10" x14ac:dyDescent="0.25">
      <c r="A25" s="1" t="s">
        <v>19</v>
      </c>
      <c r="C25" s="2"/>
      <c r="D25" s="2"/>
      <c r="E25" s="2"/>
      <c r="F25" s="2"/>
      <c r="G25" s="2"/>
    </row>
    <row r="26" spans="1:10" x14ac:dyDescent="0.25">
      <c r="B26" s="2"/>
      <c r="C26" s="2"/>
      <c r="D26" s="2"/>
      <c r="E26" s="2"/>
      <c r="F26" s="2"/>
      <c r="G26" s="2"/>
    </row>
    <row r="27" spans="1:10" x14ac:dyDescent="0.25">
      <c r="A27" t="s">
        <v>20</v>
      </c>
      <c r="B27" s="2"/>
      <c r="C27" s="2"/>
      <c r="D27" s="2"/>
      <c r="E27" s="2"/>
      <c r="F27" s="2"/>
      <c r="G27" s="2"/>
    </row>
    <row r="28" spans="1:10" x14ac:dyDescent="0.25">
      <c r="B28" s="2"/>
      <c r="C28" s="2"/>
      <c r="D28" s="2"/>
      <c r="E28" s="2"/>
      <c r="F28" s="2"/>
      <c r="G28" s="2"/>
    </row>
    <row r="29" spans="1:10" x14ac:dyDescent="0.25">
      <c r="A29" t="s">
        <v>21</v>
      </c>
      <c r="B29" s="2"/>
      <c r="C29" s="2"/>
      <c r="D29" s="2"/>
      <c r="E29" s="2"/>
      <c r="F29" s="2"/>
      <c r="G29" s="2"/>
    </row>
    <row r="30" spans="1:10" x14ac:dyDescent="0.25">
      <c r="B30" s="2"/>
      <c r="C30" s="2"/>
      <c r="D30" s="2"/>
      <c r="E30" s="2"/>
      <c r="F30" s="2"/>
      <c r="G30" s="2"/>
    </row>
    <row r="31" spans="1:10" x14ac:dyDescent="0.25">
      <c r="A31" s="1" t="s">
        <v>22</v>
      </c>
      <c r="B31" s="2"/>
      <c r="C31" s="2"/>
      <c r="D31" s="2"/>
      <c r="E31" s="2"/>
      <c r="F31" s="2"/>
      <c r="G31" s="2"/>
    </row>
    <row r="32" spans="1:10" x14ac:dyDescent="0.25">
      <c r="A32" s="2" t="s">
        <v>23</v>
      </c>
      <c r="B32" s="2"/>
      <c r="C32" s="2"/>
      <c r="D32" s="2"/>
      <c r="E32" s="2"/>
      <c r="F32" s="2"/>
      <c r="G32" s="2"/>
    </row>
    <row r="33" spans="1:7" x14ac:dyDescent="0.25">
      <c r="A33" s="2" t="s">
        <v>24</v>
      </c>
      <c r="B33" s="2"/>
      <c r="C33" s="2"/>
      <c r="D33" s="2"/>
      <c r="E33" s="2"/>
      <c r="F33" s="2"/>
      <c r="G33" s="2"/>
    </row>
    <row r="34" spans="1:7" x14ac:dyDescent="0.25">
      <c r="A34" s="2" t="s">
        <v>25</v>
      </c>
      <c r="B34" s="2"/>
      <c r="C34" s="2"/>
      <c r="D34" s="2"/>
      <c r="E34" s="2"/>
      <c r="F34" s="2"/>
      <c r="G34" s="2"/>
    </row>
    <row r="35" spans="1:7" x14ac:dyDescent="0.25">
      <c r="B35" s="2"/>
      <c r="C35" s="2"/>
      <c r="D35" s="2"/>
      <c r="E35" s="2"/>
      <c r="F35" s="2"/>
      <c r="G35" s="2"/>
    </row>
    <row r="36" spans="1:7" x14ac:dyDescent="0.25">
      <c r="B36" s="2"/>
      <c r="C36" s="2"/>
      <c r="D36" s="2"/>
      <c r="E36" s="2"/>
      <c r="F36" s="2"/>
      <c r="G36" s="2"/>
    </row>
    <row r="37" spans="1:7" x14ac:dyDescent="0.25">
      <c r="B37" s="2"/>
      <c r="D37" s="2"/>
      <c r="E37" s="2"/>
      <c r="F37" s="2"/>
    </row>
    <row r="38" spans="1:7" x14ac:dyDescent="0.25">
      <c r="D38" s="2"/>
      <c r="E38" s="2"/>
      <c r="F38" s="2"/>
    </row>
    <row r="39" spans="1:7" x14ac:dyDescent="0.25">
      <c r="D39" s="2"/>
      <c r="E39" s="2"/>
      <c r="F39" s="2"/>
    </row>
    <row r="40" spans="1:7" x14ac:dyDescent="0.25">
      <c r="C40" s="2"/>
      <c r="E40" s="2"/>
      <c r="F40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6" sqref="I16"/>
    </sheetView>
  </sheetViews>
  <sheetFormatPr defaultRowHeight="15" x14ac:dyDescent="0.25"/>
  <cols>
    <col min="1" max="1" width="28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3" t="s">
        <v>1</v>
      </c>
      <c r="D2" s="3"/>
      <c r="E2" s="3" t="s">
        <v>1</v>
      </c>
      <c r="F2" s="2"/>
    </row>
    <row r="3" spans="1:6" x14ac:dyDescent="0.25">
      <c r="A3" s="2" t="s">
        <v>4</v>
      </c>
      <c r="B3" s="2">
        <f>D3/1000</f>
        <v>0.5</v>
      </c>
      <c r="C3" s="2" t="s">
        <v>2</v>
      </c>
      <c r="D3" s="2">
        <v>500</v>
      </c>
      <c r="E3" s="2" t="s">
        <v>3</v>
      </c>
      <c r="F3" s="2"/>
    </row>
    <row r="4" spans="1:6" ht="15.75" x14ac:dyDescent="0.25">
      <c r="A4" s="2" t="s">
        <v>5</v>
      </c>
      <c r="B4" s="2">
        <f>D4*1000</f>
        <v>385</v>
      </c>
      <c r="C4" s="2" t="s">
        <v>29</v>
      </c>
      <c r="D4" s="7">
        <v>0.38500000000000001</v>
      </c>
      <c r="E4" s="4" t="s">
        <v>6</v>
      </c>
      <c r="F4" s="2"/>
    </row>
    <row r="5" spans="1:6" x14ac:dyDescent="0.25">
      <c r="A5" s="2" t="s">
        <v>7</v>
      </c>
      <c r="B5" s="2">
        <v>25</v>
      </c>
      <c r="C5" s="2" t="s">
        <v>9</v>
      </c>
      <c r="D5" s="2"/>
      <c r="E5" s="2"/>
      <c r="F5" s="2"/>
    </row>
    <row r="6" spans="1:6" x14ac:dyDescent="0.25">
      <c r="A6" s="2" t="s">
        <v>8</v>
      </c>
      <c r="B6" s="2">
        <v>150</v>
      </c>
      <c r="C6" s="2" t="s">
        <v>9</v>
      </c>
      <c r="D6" s="2"/>
      <c r="E6" s="2"/>
      <c r="F6" s="2"/>
    </row>
    <row r="7" spans="1:6" x14ac:dyDescent="0.25">
      <c r="A7" s="2" t="s">
        <v>32</v>
      </c>
      <c r="B7" s="2">
        <f>B6-B5</f>
        <v>125</v>
      </c>
      <c r="C7" s="2"/>
      <c r="D7" s="2"/>
      <c r="E7" s="2"/>
      <c r="F7" s="2"/>
    </row>
    <row r="8" spans="1:6" x14ac:dyDescent="0.25">
      <c r="A8" s="2" t="s">
        <v>7</v>
      </c>
      <c r="B8" s="2">
        <v>25</v>
      </c>
      <c r="C8" s="2" t="s">
        <v>9</v>
      </c>
      <c r="D8" s="2"/>
      <c r="E8" s="2"/>
      <c r="F8" s="2"/>
    </row>
    <row r="9" spans="1:6" x14ac:dyDescent="0.25">
      <c r="A9" s="2" t="s">
        <v>8</v>
      </c>
      <c r="B9" s="2">
        <v>220</v>
      </c>
      <c r="C9" s="2" t="s">
        <v>9</v>
      </c>
      <c r="D9" s="2"/>
      <c r="E9" s="2"/>
      <c r="F9" s="2"/>
    </row>
    <row r="10" spans="1:6" x14ac:dyDescent="0.25">
      <c r="A10" s="2" t="s">
        <v>32</v>
      </c>
      <c r="B10" s="2">
        <f>B9-B8</f>
        <v>195</v>
      </c>
      <c r="C10" s="2"/>
      <c r="D10" s="2"/>
      <c r="E10" s="2"/>
      <c r="F10" s="2"/>
    </row>
    <row r="11" spans="1:6" x14ac:dyDescent="0.25">
      <c r="B11" s="2"/>
      <c r="C11" s="2" t="s">
        <v>12</v>
      </c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 t="s">
        <v>10</v>
      </c>
      <c r="B13" s="9">
        <f>D3*D4*B7</f>
        <v>24062.5</v>
      </c>
      <c r="C13" s="2" t="s">
        <v>12</v>
      </c>
      <c r="D13" s="11" t="s">
        <v>35</v>
      </c>
      <c r="E13" s="2"/>
      <c r="F13" s="2"/>
    </row>
    <row r="14" spans="1:6" x14ac:dyDescent="0.25">
      <c r="A14" s="2" t="s">
        <v>27</v>
      </c>
      <c r="B14" s="2"/>
      <c r="C14" s="2"/>
      <c r="D14" s="2"/>
      <c r="E14" s="2"/>
      <c r="F14" s="2"/>
    </row>
    <row r="15" spans="1:6" x14ac:dyDescent="0.25">
      <c r="A15" s="2" t="s">
        <v>10</v>
      </c>
      <c r="B15" s="10">
        <f>D3*D4*B10</f>
        <v>37537.5</v>
      </c>
      <c r="C15" s="2" t="s">
        <v>12</v>
      </c>
      <c r="D15" s="2"/>
      <c r="E15" s="2"/>
      <c r="F15" s="2"/>
    </row>
    <row r="16" spans="1:6" x14ac:dyDescent="0.25">
      <c r="A16" s="2" t="s">
        <v>28</v>
      </c>
      <c r="B16" s="2"/>
      <c r="C16" s="2"/>
      <c r="D16" s="2"/>
      <c r="E16" s="2"/>
      <c r="F16" s="2"/>
    </row>
    <row r="17" spans="1:9" x14ac:dyDescent="0.25">
      <c r="A17" s="2"/>
      <c r="B17" s="2"/>
      <c r="C17" s="2"/>
      <c r="D17" s="2"/>
      <c r="E17" s="2"/>
      <c r="F17" s="2"/>
      <c r="I17" s="3"/>
    </row>
    <row r="18" spans="1:9" x14ac:dyDescent="0.25">
      <c r="A18" s="5"/>
      <c r="B18" s="2"/>
      <c r="D18" s="2"/>
      <c r="E18" s="2"/>
      <c r="F18" s="2"/>
      <c r="I18" s="2"/>
    </row>
    <row r="19" spans="1:9" x14ac:dyDescent="0.25">
      <c r="A19" s="2"/>
      <c r="B19" s="2"/>
      <c r="D19" s="2"/>
      <c r="E19" s="2"/>
      <c r="F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4" workbookViewId="0">
      <selection activeCell="I30" sqref="I30"/>
    </sheetView>
  </sheetViews>
  <sheetFormatPr defaultRowHeight="15" x14ac:dyDescent="0.25"/>
  <cols>
    <col min="1" max="1" width="72.5703125" customWidth="1"/>
    <col min="2" max="2" width="30.85546875" customWidth="1"/>
    <col min="3" max="3" width="14.140625" customWidth="1"/>
    <col min="9" max="9" width="24.42578125" customWidth="1"/>
  </cols>
  <sheetData>
    <row r="1" spans="1:16" x14ac:dyDescent="0.25">
      <c r="B1" s="2"/>
      <c r="C1" s="2"/>
      <c r="D1" s="2"/>
      <c r="E1" s="2"/>
      <c r="F1" s="2"/>
      <c r="G1" s="2"/>
      <c r="J1" s="2"/>
      <c r="K1" s="2"/>
      <c r="L1" s="2"/>
      <c r="M1" s="2"/>
    </row>
    <row r="2" spans="1:16" x14ac:dyDescent="0.25">
      <c r="A2" t="s">
        <v>17</v>
      </c>
      <c r="B2" s="2"/>
      <c r="C2" s="2"/>
      <c r="D2" s="2"/>
      <c r="E2" s="2"/>
      <c r="F2" s="2"/>
      <c r="G2" s="2"/>
      <c r="J2" s="2"/>
      <c r="K2" s="2"/>
      <c r="L2" s="2"/>
      <c r="M2" s="2"/>
    </row>
    <row r="3" spans="1:16" x14ac:dyDescent="0.25">
      <c r="A3" t="s">
        <v>18</v>
      </c>
      <c r="B3" s="2" t="s">
        <v>36</v>
      </c>
      <c r="C3" s="2"/>
      <c r="D3" s="2"/>
      <c r="E3" s="2"/>
      <c r="F3" s="2"/>
      <c r="G3" s="2"/>
      <c r="J3" s="2"/>
      <c r="K3" s="2" t="s">
        <v>36</v>
      </c>
      <c r="L3" s="2"/>
      <c r="M3" s="2"/>
      <c r="N3" s="2"/>
      <c r="O3" s="2"/>
      <c r="P3" s="2"/>
    </row>
    <row r="4" spans="1:16" x14ac:dyDescent="0.25">
      <c r="C4" s="2"/>
      <c r="D4" s="3" t="s">
        <v>1</v>
      </c>
      <c r="E4" s="3"/>
      <c r="F4" s="3" t="s">
        <v>1</v>
      </c>
      <c r="G4" s="2"/>
      <c r="J4" s="2"/>
      <c r="L4" s="2"/>
      <c r="M4" s="3" t="s">
        <v>1</v>
      </c>
      <c r="N4" s="3"/>
      <c r="O4" s="3" t="s">
        <v>1</v>
      </c>
      <c r="P4" s="2"/>
    </row>
    <row r="5" spans="1:16" x14ac:dyDescent="0.25">
      <c r="A5" t="s">
        <v>26</v>
      </c>
      <c r="B5" s="2" t="s">
        <v>37</v>
      </c>
      <c r="C5" s="2">
        <v>641518.11699999997</v>
      </c>
      <c r="D5" s="2" t="s">
        <v>39</v>
      </c>
      <c r="E5" s="12">
        <f>(C5/1000000000)</f>
        <v>6.4151811699999996E-4</v>
      </c>
      <c r="F5" s="2" t="s">
        <v>40</v>
      </c>
      <c r="G5" s="2"/>
      <c r="J5" s="2"/>
      <c r="K5" s="2" t="s">
        <v>37</v>
      </c>
      <c r="L5" s="2">
        <v>641518.11699999997</v>
      </c>
      <c r="M5" s="2" t="s">
        <v>39</v>
      </c>
      <c r="N5" s="12">
        <f>(L5/1000000000)</f>
        <v>6.4151811699999996E-4</v>
      </c>
      <c r="O5" s="2" t="s">
        <v>40</v>
      </c>
      <c r="P5" s="2"/>
    </row>
    <row r="6" spans="1:16" x14ac:dyDescent="0.25">
      <c r="B6" s="2" t="s">
        <v>38</v>
      </c>
      <c r="C6" s="2">
        <v>5.0039999999999996</v>
      </c>
      <c r="D6" s="2" t="s">
        <v>3</v>
      </c>
      <c r="E6" s="2">
        <v>5.0039999999999996</v>
      </c>
      <c r="F6" s="2" t="s">
        <v>2</v>
      </c>
      <c r="G6" s="2"/>
      <c r="J6" s="2"/>
      <c r="K6" s="2" t="s">
        <v>38</v>
      </c>
      <c r="L6" s="2">
        <v>5.0039999999999996</v>
      </c>
      <c r="M6" s="2" t="s">
        <v>3</v>
      </c>
      <c r="N6" s="2">
        <v>5.0039999999999996</v>
      </c>
      <c r="O6" s="2" t="s">
        <v>2</v>
      </c>
      <c r="P6" s="2"/>
    </row>
    <row r="7" spans="1:16" x14ac:dyDescent="0.25">
      <c r="A7" s="1" t="s">
        <v>19</v>
      </c>
      <c r="B7" s="2" t="s">
        <v>41</v>
      </c>
      <c r="C7" s="9">
        <f>(E6/E5)</f>
        <v>7800.2473623048118</v>
      </c>
      <c r="D7" s="2" t="s">
        <v>42</v>
      </c>
      <c r="E7" s="2"/>
      <c r="F7" s="2"/>
      <c r="G7" s="2"/>
      <c r="J7" s="2"/>
      <c r="K7" s="2" t="s">
        <v>41</v>
      </c>
      <c r="L7" s="9">
        <f>(N6/N5)</f>
        <v>7800.2473623048118</v>
      </c>
      <c r="M7" s="2" t="s">
        <v>42</v>
      </c>
      <c r="N7" s="2"/>
      <c r="O7" s="2"/>
      <c r="P7" s="2"/>
    </row>
    <row r="8" spans="1:16" x14ac:dyDescent="0.25">
      <c r="B8" s="2" t="s">
        <v>41</v>
      </c>
      <c r="C8" s="2">
        <f>C6/C5</f>
        <v>7.8002473623048115E-6</v>
      </c>
      <c r="D8" s="2" t="s">
        <v>43</v>
      </c>
      <c r="E8" s="2"/>
      <c r="F8" s="2"/>
      <c r="G8" s="2"/>
      <c r="J8" s="2"/>
      <c r="K8" s="2" t="s">
        <v>41</v>
      </c>
      <c r="L8" s="2">
        <f>L6/L5</f>
        <v>7.8002473623048115E-6</v>
      </c>
      <c r="M8" s="2" t="s">
        <v>43</v>
      </c>
      <c r="N8" s="2"/>
      <c r="O8" s="2"/>
      <c r="P8" s="2"/>
    </row>
    <row r="9" spans="1:16" x14ac:dyDescent="0.25">
      <c r="A9" t="s">
        <v>20</v>
      </c>
      <c r="B9" s="2"/>
      <c r="C9" s="2"/>
      <c r="D9" s="2"/>
      <c r="E9" s="2"/>
      <c r="F9" s="2"/>
      <c r="G9" s="2"/>
      <c r="J9" s="2"/>
      <c r="K9" s="2"/>
      <c r="L9" s="2"/>
      <c r="M9" s="2"/>
      <c r="N9" s="2"/>
      <c r="O9" s="2"/>
      <c r="P9" s="2"/>
    </row>
    <row r="10" spans="1:16" x14ac:dyDescent="0.25">
      <c r="B10" s="2"/>
      <c r="C10" s="2"/>
      <c r="D10" s="2"/>
      <c r="E10" s="2"/>
      <c r="F10" s="2"/>
      <c r="G10" s="2"/>
      <c r="J10" s="2"/>
      <c r="K10" s="2"/>
      <c r="L10" s="2"/>
      <c r="M10" s="2"/>
      <c r="N10" s="2"/>
      <c r="O10" s="2"/>
      <c r="P10" s="2"/>
    </row>
    <row r="11" spans="1:16" x14ac:dyDescent="0.25">
      <c r="A11" t="s">
        <v>21</v>
      </c>
      <c r="B11" s="2" t="s">
        <v>44</v>
      </c>
      <c r="C11" s="2">
        <f>800*800*400</f>
        <v>256000000</v>
      </c>
      <c r="D11" s="2" t="s">
        <v>39</v>
      </c>
      <c r="E11" s="2"/>
      <c r="F11" s="2"/>
      <c r="G11" s="2"/>
      <c r="J11" s="2"/>
      <c r="K11" s="2" t="s">
        <v>44</v>
      </c>
      <c r="L11" s="2">
        <f>800*800*400</f>
        <v>256000000</v>
      </c>
      <c r="M11" s="2" t="s">
        <v>39</v>
      </c>
      <c r="N11" s="2"/>
      <c r="O11" s="2"/>
      <c r="P11" s="2"/>
    </row>
    <row r="12" spans="1:16" x14ac:dyDescent="0.25">
      <c r="B12" s="2" t="s">
        <v>70</v>
      </c>
      <c r="C12" s="2">
        <f>0.6*C11</f>
        <v>153600000</v>
      </c>
      <c r="D12" s="2" t="s">
        <v>39</v>
      </c>
      <c r="E12" s="2"/>
      <c r="F12" s="2"/>
      <c r="G12" s="2"/>
      <c r="J12" s="2"/>
      <c r="K12" s="2" t="s">
        <v>45</v>
      </c>
      <c r="L12" s="2">
        <f>0.8*L11</f>
        <v>204800000</v>
      </c>
      <c r="M12" s="2" t="s">
        <v>39</v>
      </c>
      <c r="N12" s="2"/>
      <c r="O12" s="2"/>
      <c r="P12" s="2"/>
    </row>
    <row r="13" spans="1:16" x14ac:dyDescent="0.25">
      <c r="B13" s="2" t="s">
        <v>46</v>
      </c>
      <c r="C13" s="2">
        <f>C12+C5</f>
        <v>154241518.11700001</v>
      </c>
      <c r="D13" s="2" t="s">
        <v>39</v>
      </c>
      <c r="E13" s="2"/>
      <c r="F13" s="2"/>
      <c r="G13" s="2"/>
      <c r="J13" s="2"/>
      <c r="K13" s="2" t="s">
        <v>46</v>
      </c>
      <c r="L13" s="2">
        <f>L12+L5</f>
        <v>205441518.11700001</v>
      </c>
      <c r="M13" s="2" t="s">
        <v>39</v>
      </c>
      <c r="N13" s="2"/>
      <c r="O13" s="2"/>
      <c r="P13" s="2"/>
    </row>
    <row r="14" spans="1:16" x14ac:dyDescent="0.25">
      <c r="B14" s="2" t="s">
        <v>47</v>
      </c>
      <c r="C14" s="2"/>
      <c r="D14" s="2"/>
      <c r="E14" s="2"/>
      <c r="F14" s="2"/>
      <c r="G14" s="2"/>
      <c r="J14" s="2"/>
      <c r="K14" s="2" t="s">
        <v>47</v>
      </c>
      <c r="L14" s="2"/>
      <c r="M14" s="2"/>
      <c r="N14" s="2"/>
      <c r="O14" s="2"/>
      <c r="P14" s="2"/>
    </row>
    <row r="15" spans="1:16" x14ac:dyDescent="0.25">
      <c r="B15" s="2" t="s">
        <v>49</v>
      </c>
      <c r="C15" s="2">
        <f>C11-C13</f>
        <v>101758481.88299999</v>
      </c>
      <c r="D15" s="2" t="s">
        <v>39</v>
      </c>
      <c r="E15" s="2"/>
      <c r="F15" s="2"/>
      <c r="G15" s="2"/>
      <c r="J15" s="2"/>
      <c r="K15" s="2" t="s">
        <v>49</v>
      </c>
      <c r="L15" s="2">
        <f>L11-L13</f>
        <v>50558481.882999986</v>
      </c>
      <c r="M15" s="2" t="s">
        <v>39</v>
      </c>
      <c r="N15" s="2"/>
      <c r="O15" s="2"/>
      <c r="P15" s="2"/>
    </row>
    <row r="16" spans="1:16" x14ac:dyDescent="0.25">
      <c r="B16" s="2" t="s">
        <v>48</v>
      </c>
      <c r="C16" s="9">
        <f>C15/(800*800)</f>
        <v>158.99762794218748</v>
      </c>
      <c r="D16" s="2" t="s">
        <v>15</v>
      </c>
      <c r="E16" s="2"/>
      <c r="F16" s="2"/>
      <c r="G16" s="2"/>
      <c r="J16" s="2"/>
      <c r="K16" s="2" t="s">
        <v>48</v>
      </c>
      <c r="L16" s="9">
        <f>L15/(800*800)</f>
        <v>78.997627942187478</v>
      </c>
      <c r="M16" s="2" t="s">
        <v>15</v>
      </c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J17" s="2"/>
      <c r="K17" s="2"/>
      <c r="L17" s="2"/>
      <c r="M17" s="2"/>
      <c r="N17" s="2"/>
      <c r="O17" s="2"/>
      <c r="P17" s="2"/>
    </row>
    <row r="18" spans="2:16" x14ac:dyDescent="0.25">
      <c r="B18" s="2" t="s">
        <v>50</v>
      </c>
      <c r="C18" s="9">
        <f>C11/(800*800)</f>
        <v>400</v>
      </c>
      <c r="D18" s="2" t="s">
        <v>15</v>
      </c>
      <c r="E18" s="2" t="s">
        <v>51</v>
      </c>
      <c r="F18" s="2"/>
      <c r="G18" s="2"/>
      <c r="J18" s="2"/>
      <c r="K18" s="2" t="s">
        <v>50</v>
      </c>
      <c r="L18" s="9">
        <f>L11/(800*800)</f>
        <v>400</v>
      </c>
      <c r="M18" s="2" t="s">
        <v>15</v>
      </c>
      <c r="N18" s="2" t="s">
        <v>51</v>
      </c>
      <c r="O18" s="2"/>
      <c r="P18" s="2"/>
    </row>
    <row r="19" spans="2:16" x14ac:dyDescent="0.25">
      <c r="B19" s="2"/>
      <c r="C19" s="2"/>
      <c r="D19" s="2"/>
      <c r="E19" s="2"/>
      <c r="F19" s="2"/>
      <c r="G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J20" s="2"/>
      <c r="K20" s="17" t="s">
        <v>67</v>
      </c>
      <c r="L20" s="2"/>
      <c r="M20" s="2"/>
    </row>
    <row r="21" spans="2:16" x14ac:dyDescent="0.25">
      <c r="B21" s="2" t="s">
        <v>52</v>
      </c>
      <c r="C21" s="2">
        <v>45</v>
      </c>
      <c r="D21" s="2" t="s">
        <v>53</v>
      </c>
      <c r="E21" s="2"/>
      <c r="F21" s="2"/>
      <c r="G21" s="2"/>
      <c r="J21" s="2"/>
      <c r="K21" s="2" t="s">
        <v>56</v>
      </c>
      <c r="L21" s="2">
        <v>250</v>
      </c>
      <c r="M21" s="2" t="s">
        <v>3</v>
      </c>
    </row>
    <row r="22" spans="2:16" x14ac:dyDescent="0.25">
      <c r="B22" s="2" t="s">
        <v>54</v>
      </c>
      <c r="C22" s="2"/>
      <c r="D22" s="2"/>
      <c r="E22" s="2"/>
      <c r="F22" s="2"/>
      <c r="G22" s="2"/>
      <c r="J22" s="2"/>
      <c r="K22" s="2" t="s">
        <v>57</v>
      </c>
      <c r="L22" s="2">
        <v>129</v>
      </c>
      <c r="M22" s="2" t="s">
        <v>29</v>
      </c>
    </row>
    <row r="23" spans="2:16" x14ac:dyDescent="0.25">
      <c r="B23" s="2" t="s">
        <v>55</v>
      </c>
      <c r="C23" s="2"/>
      <c r="D23" s="2"/>
      <c r="E23" s="2"/>
      <c r="F23" s="2"/>
      <c r="G23" s="2"/>
      <c r="J23" s="2"/>
      <c r="K23" s="2" t="s">
        <v>58</v>
      </c>
      <c r="L23" s="2">
        <v>200</v>
      </c>
      <c r="M23" s="2" t="s">
        <v>59</v>
      </c>
    </row>
    <row r="24" spans="2:16" x14ac:dyDescent="0.25">
      <c r="B24" s="2"/>
      <c r="C24" s="2"/>
      <c r="D24" s="2"/>
      <c r="E24" s="2"/>
      <c r="F24" s="2"/>
      <c r="G24" s="2"/>
      <c r="J24" s="2"/>
      <c r="K24" s="2" t="s">
        <v>60</v>
      </c>
      <c r="L24" s="2">
        <v>168</v>
      </c>
      <c r="M24" s="2" t="s">
        <v>9</v>
      </c>
    </row>
    <row r="25" spans="2:16" x14ac:dyDescent="0.25">
      <c r="B25" s="2" t="s">
        <v>56</v>
      </c>
      <c r="C25" s="2">
        <v>5.0039999999999996</v>
      </c>
      <c r="D25" s="2" t="s">
        <v>3</v>
      </c>
      <c r="G25" s="2"/>
      <c r="J25" s="2"/>
      <c r="K25" s="2" t="s">
        <v>61</v>
      </c>
      <c r="L25" s="2">
        <v>27</v>
      </c>
      <c r="M25" s="2" t="s">
        <v>9</v>
      </c>
    </row>
    <row r="26" spans="2:16" x14ac:dyDescent="0.25">
      <c r="B26" s="2" t="s">
        <v>68</v>
      </c>
      <c r="C26" s="2">
        <v>470</v>
      </c>
      <c r="D26" s="2" t="s">
        <v>29</v>
      </c>
      <c r="G26" s="2"/>
      <c r="J26" s="2"/>
      <c r="K26" s="2"/>
      <c r="L26" s="2"/>
      <c r="M26" s="2"/>
    </row>
    <row r="27" spans="2:16" x14ac:dyDescent="0.25">
      <c r="B27" s="2" t="s">
        <v>58</v>
      </c>
      <c r="C27" s="2">
        <v>153600</v>
      </c>
      <c r="D27" s="2" t="s">
        <v>59</v>
      </c>
      <c r="G27" s="2"/>
      <c r="J27" s="2"/>
      <c r="K27" s="2" t="s">
        <v>32</v>
      </c>
      <c r="L27" s="2">
        <f>L24-L25</f>
        <v>141</v>
      </c>
      <c r="M27" s="2" t="s">
        <v>9</v>
      </c>
    </row>
    <row r="28" spans="2:16" x14ac:dyDescent="0.25">
      <c r="B28" s="2" t="s">
        <v>60</v>
      </c>
      <c r="C28" s="2">
        <v>45</v>
      </c>
      <c r="D28" s="2" t="s">
        <v>9</v>
      </c>
      <c r="G28" s="2"/>
      <c r="J28" s="2"/>
      <c r="K28" s="2" t="s">
        <v>10</v>
      </c>
      <c r="L28" s="10">
        <f>-(L21*(L22/1000)*L27)</f>
        <v>-4547.25</v>
      </c>
      <c r="M28" s="2" t="s">
        <v>11</v>
      </c>
      <c r="N28" s="13" t="s">
        <v>62</v>
      </c>
    </row>
    <row r="29" spans="2:16" x14ac:dyDescent="0.25">
      <c r="B29" s="2" t="s">
        <v>61</v>
      </c>
      <c r="C29" s="2">
        <v>27</v>
      </c>
      <c r="D29" s="2" t="s">
        <v>9</v>
      </c>
      <c r="G29" s="2"/>
      <c r="J29" s="2"/>
      <c r="K29" s="2"/>
      <c r="L29" s="2"/>
      <c r="M29" s="2"/>
    </row>
    <row r="30" spans="2:16" x14ac:dyDescent="0.25">
      <c r="B30" s="2"/>
      <c r="C30" s="2"/>
      <c r="D30" s="2"/>
      <c r="I30" s="14" t="s">
        <v>63</v>
      </c>
      <c r="J30" s="2"/>
      <c r="K30" s="2"/>
      <c r="L30" s="2"/>
      <c r="M30" s="2"/>
    </row>
    <row r="31" spans="2:16" x14ac:dyDescent="0.25">
      <c r="B31" s="2" t="s">
        <v>32</v>
      </c>
      <c r="C31" s="2">
        <f>C28-C29</f>
        <v>18</v>
      </c>
      <c r="D31" s="2" t="s">
        <v>9</v>
      </c>
      <c r="K31" s="2"/>
      <c r="L31" s="2"/>
      <c r="M31" s="2"/>
    </row>
    <row r="32" spans="2:16" ht="15.75" x14ac:dyDescent="0.25">
      <c r="B32" s="2" t="s">
        <v>10</v>
      </c>
      <c r="C32" s="10">
        <f>-(C25*(C26/1000)*C31)</f>
        <v>-42.333839999999995</v>
      </c>
      <c r="D32" s="2" t="s">
        <v>11</v>
      </c>
      <c r="E32" s="13" t="s">
        <v>62</v>
      </c>
      <c r="K32" s="2" t="s">
        <v>64</v>
      </c>
      <c r="L32" s="2">
        <f>4.19*1000</f>
        <v>4190</v>
      </c>
      <c r="M32" s="2" t="s">
        <v>29</v>
      </c>
      <c r="N32" s="15">
        <f>L32/1000</f>
        <v>4.1900000000000004</v>
      </c>
      <c r="O32" s="4" t="s">
        <v>6</v>
      </c>
    </row>
    <row r="33" spans="2:13" x14ac:dyDescent="0.25">
      <c r="B33" s="2"/>
      <c r="C33" s="2"/>
      <c r="D33" s="2"/>
      <c r="K33" s="2" t="s">
        <v>65</v>
      </c>
      <c r="L33" s="2">
        <f>L23</f>
        <v>200</v>
      </c>
      <c r="M33" s="2" t="s">
        <v>3</v>
      </c>
    </row>
    <row r="34" spans="2:13" x14ac:dyDescent="0.25">
      <c r="B34" s="2"/>
      <c r="C34" s="2"/>
      <c r="D34" s="2"/>
      <c r="K34" s="2" t="s">
        <v>32</v>
      </c>
      <c r="L34" s="9">
        <f>((ABS(L28)/(L33*N32)))</f>
        <v>5.4263126491646769</v>
      </c>
      <c r="M34" s="2" t="s">
        <v>9</v>
      </c>
    </row>
    <row r="35" spans="2:13" x14ac:dyDescent="0.25">
      <c r="B35" s="2"/>
      <c r="C35" s="2"/>
      <c r="D35" s="2"/>
      <c r="K35" s="9" t="s">
        <v>66</v>
      </c>
      <c r="L35" s="16">
        <f>L25-L34</f>
        <v>21.573687350835321</v>
      </c>
      <c r="M35" s="2" t="s">
        <v>9</v>
      </c>
    </row>
    <row r="36" spans="2:13" ht="15.75" x14ac:dyDescent="0.25">
      <c r="B36" s="2" t="s">
        <v>64</v>
      </c>
      <c r="C36" s="2">
        <f>4.19*1000</f>
        <v>4190</v>
      </c>
      <c r="D36" s="2" t="s">
        <v>29</v>
      </c>
      <c r="E36" s="15">
        <f>C36/1000</f>
        <v>4.1900000000000004</v>
      </c>
      <c r="F36" s="4" t="s">
        <v>6</v>
      </c>
      <c r="K36" s="2"/>
      <c r="L36" s="2"/>
      <c r="M36" s="2"/>
    </row>
    <row r="37" spans="2:13" x14ac:dyDescent="0.25">
      <c r="B37" s="2" t="s">
        <v>65</v>
      </c>
      <c r="C37" s="2">
        <f>C27</f>
        <v>153600</v>
      </c>
      <c r="D37" s="2" t="s">
        <v>3</v>
      </c>
      <c r="K37" s="2"/>
      <c r="L37" s="2"/>
      <c r="M37" s="2"/>
    </row>
    <row r="38" spans="2:13" x14ac:dyDescent="0.25">
      <c r="B38" s="2" t="s">
        <v>32</v>
      </c>
      <c r="C38" s="9">
        <f>((ABS(C32)/(C37*E36)))</f>
        <v>6.5778266706443896E-5</v>
      </c>
      <c r="D38" s="2" t="s">
        <v>9</v>
      </c>
      <c r="K38" s="2"/>
      <c r="L38" s="2"/>
      <c r="M38" s="2"/>
    </row>
    <row r="39" spans="2:13" x14ac:dyDescent="0.25">
      <c r="B39" s="9" t="s">
        <v>66</v>
      </c>
      <c r="C39" s="16">
        <f>C29-C38</f>
        <v>26.999934221733294</v>
      </c>
      <c r="D39" s="2" t="s">
        <v>9</v>
      </c>
      <c r="E39" s="18" t="s">
        <v>69</v>
      </c>
      <c r="I39" s="2"/>
      <c r="J39" s="2"/>
      <c r="K39" s="2"/>
    </row>
    <row r="40" spans="2:13" x14ac:dyDescent="0.25">
      <c r="I40" s="2"/>
      <c r="J40" s="2"/>
      <c r="K40" s="2"/>
    </row>
    <row r="41" spans="2:13" x14ac:dyDescent="0.25">
      <c r="I41" s="2"/>
      <c r="J41" s="2"/>
      <c r="K41" s="2"/>
    </row>
    <row r="42" spans="2:13" x14ac:dyDescent="0.25">
      <c r="I42" s="2"/>
      <c r="J42" s="2"/>
      <c r="K42" s="2"/>
    </row>
    <row r="43" spans="2:13" x14ac:dyDescent="0.25">
      <c r="I43" s="2"/>
      <c r="J43" s="2"/>
      <c r="K43" s="2"/>
    </row>
    <row r="44" spans="2:13" x14ac:dyDescent="0.25">
      <c r="I44" s="2"/>
      <c r="J44" s="2"/>
      <c r="K44" s="2"/>
    </row>
    <row r="45" spans="2:13" x14ac:dyDescent="0.25">
      <c r="I45" s="2"/>
      <c r="J45" s="2"/>
      <c r="K4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 quantité Energie Th.</vt:lpstr>
      <vt:lpstr>en Cuivre chaudron</vt:lpstr>
      <vt:lpstr>Rinçage de la cuve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SPECTRUM</dc:creator>
  <cp:lastModifiedBy>SPECTRUM</cp:lastModifiedBy>
  <dcterms:created xsi:type="dcterms:W3CDTF">2021-11-06T06:40:30Z</dcterms:created>
  <dcterms:modified xsi:type="dcterms:W3CDTF">2021-11-06T09:15:04Z</dcterms:modified>
</cp:coreProperties>
</file>