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Calcul" sheetId="1" r:id="rId1"/>
    <sheet name="Données" sheetId="2" r:id="rId2"/>
  </sheets>
  <definedNames/>
  <calcPr fullCalcOnLoad="1"/>
</workbook>
</file>

<file path=xl/sharedStrings.xml><?xml version="1.0" encoding="utf-8"?>
<sst xmlns="http://schemas.openxmlformats.org/spreadsheetml/2006/main" count="115" uniqueCount="100">
  <si>
    <t>NF EN 1993-1-8 - Eurocode 3 - Calcul des structures en acier - [P1-8] Calcul des assemblages</t>
  </si>
  <si>
    <t>NF EN 1993-1-4 - Eurocode 3 - Calcul des structures en aciers - [P1-4] Règles générales - Règles supplémentaires pour les aciers inoxydables</t>
  </si>
  <si>
    <t>t</t>
  </si>
  <si>
    <t>Configuration</t>
  </si>
  <si>
    <t>fu</t>
  </si>
  <si>
    <r>
      <t xml:space="preserve">Critères de résistance valides si </t>
    </r>
    <r>
      <rPr>
        <b/>
        <sz val="10"/>
        <rFont val="Calibri"/>
        <family val="2"/>
      </rPr>
      <t>≤</t>
    </r>
    <r>
      <rPr>
        <b/>
        <i/>
        <sz val="10"/>
        <rFont val="Arial"/>
        <family val="2"/>
      </rPr>
      <t xml:space="preserve"> 1 :</t>
    </r>
  </si>
  <si>
    <t>NF EN 1991-1-1</t>
  </si>
  <si>
    <t>Ressources</t>
  </si>
  <si>
    <t>NF EN 1991-1-1 - Eurocode 1 - Actions sur les structures - [P1-1] Actions générales - Poids volumiques, poids propres, charges d'exploitation des bâtiments</t>
  </si>
  <si>
    <t>Références</t>
  </si>
  <si>
    <t>NF EN 1993-1-1 - Eurocode 3 - Calcul des structures en acier - [P1-1] Règles générales et règles pour les bâtiments</t>
  </si>
  <si>
    <t>NF EN 1993-1-4 [T 2.1] | NF EN 1993-1-1 [T 3.1]</t>
  </si>
  <si>
    <r>
      <rPr>
        <sz val="10"/>
        <rFont val="Symbol"/>
        <family val="1"/>
      </rPr>
      <t>g</t>
    </r>
    <r>
      <rPr>
        <sz val="10"/>
        <rFont val="Arial"/>
        <family val="0"/>
      </rPr>
      <t>M2 (1,25)</t>
    </r>
  </si>
  <si>
    <t>NF EN 1993-1-8 [T 2.1]</t>
  </si>
  <si>
    <t>http://www.steelbizfrance.com/file/descfile.asp?idfile=21#</t>
  </si>
  <si>
    <r>
      <t xml:space="preserve">Résultante effort appliqué, </t>
    </r>
    <r>
      <rPr>
        <sz val="10"/>
        <rFont val="Symbol"/>
        <family val="1"/>
      </rPr>
      <t>g</t>
    </r>
    <r>
      <rPr>
        <sz val="10"/>
        <rFont val="Arial"/>
        <family val="2"/>
      </rPr>
      <t>M inclus (N)</t>
    </r>
  </si>
  <si>
    <t>Coefficient partiel pour les soudures (recommandé)</t>
  </si>
  <si>
    <t>Acier</t>
  </si>
  <si>
    <t>S235</t>
  </si>
  <si>
    <t>S275</t>
  </si>
  <si>
    <t>S355</t>
  </si>
  <si>
    <t>S420</t>
  </si>
  <si>
    <t>S460</t>
  </si>
  <si>
    <r>
      <rPr>
        <b/>
        <sz val="10"/>
        <rFont val="Symbol"/>
        <family val="1"/>
      </rPr>
      <t>b</t>
    </r>
    <r>
      <rPr>
        <b/>
        <sz val="10"/>
        <rFont val="Arial"/>
        <family val="2"/>
      </rPr>
      <t>w</t>
    </r>
  </si>
  <si>
    <t>Nuance d'acier</t>
  </si>
  <si>
    <t>Epaisseur du plat soudé (mm)</t>
  </si>
  <si>
    <t>b</t>
  </si>
  <si>
    <t>Distance du bord d'application de l'effort (mm)</t>
  </si>
  <si>
    <t>h</t>
  </si>
  <si>
    <t>Largeur du plat soudé (mm)</t>
  </si>
  <si>
    <t>a</t>
  </si>
  <si>
    <t>NF EN 1993-1-8 [fig 4.1]</t>
  </si>
  <si>
    <t>Epaisseur du cordon de soudure minimum (mm)</t>
  </si>
  <si>
    <t>Facteur de corrélation selon acier</t>
  </si>
  <si>
    <r>
      <rPr>
        <sz val="10"/>
        <rFont val="Symbol"/>
        <family val="1"/>
      </rPr>
      <t>b</t>
    </r>
    <r>
      <rPr>
        <sz val="10"/>
        <rFont val="Arial"/>
        <family val="2"/>
      </rPr>
      <t>w</t>
    </r>
  </si>
  <si>
    <t>Effort normal de traction sur la soudure (N)</t>
  </si>
  <si>
    <t>Effort normal de cisaillement sur la soudure (N)</t>
  </si>
  <si>
    <t>Angle d'application de l'effort par rapport à la normal (°)</t>
  </si>
  <si>
    <t>NF EN 1993-1-8 [T 4.1]</t>
  </si>
  <si>
    <t>TYPE A: Epaisseur cordon soudure donné</t>
  </si>
  <si>
    <t>NF EN 1993-1-8 [Eq 4.1]</t>
  </si>
  <si>
    <t>316L</t>
  </si>
  <si>
    <t>Contrainte de rupture des pièces assemblées (N/mm²)</t>
  </si>
  <si>
    <t>s</t>
  </si>
  <si>
    <t>Contrainte normale dans le plat (N/mm²)</t>
  </si>
  <si>
    <t>Contrainte tangente dans le plat (N/mm²)</t>
  </si>
  <si>
    <r>
      <rPr>
        <sz val="10"/>
        <rFont val="Arial"/>
        <family val="2"/>
      </rPr>
      <t>a.</t>
    </r>
    <r>
      <rPr>
        <sz val="10"/>
        <rFont val="Symbol"/>
        <family val="1"/>
      </rPr>
      <t>s^</t>
    </r>
  </si>
  <si>
    <r>
      <rPr>
        <sz val="10"/>
        <rFont val="Arial"/>
        <family val="2"/>
      </rPr>
      <t>a.</t>
    </r>
    <r>
      <rPr>
        <sz val="10"/>
        <rFont val="Symbol"/>
        <family val="1"/>
      </rPr>
      <t>t^</t>
    </r>
  </si>
  <si>
    <r>
      <rPr>
        <sz val="10"/>
        <rFont val="Arial"/>
        <family val="2"/>
      </rPr>
      <t>a.</t>
    </r>
    <r>
      <rPr>
        <sz val="10"/>
        <rFont val="Symbol"/>
        <family val="1"/>
      </rPr>
      <t>t||</t>
    </r>
  </si>
  <si>
    <t>Angle du cordon de soudure (°)</t>
  </si>
  <si>
    <t>amin</t>
  </si>
  <si>
    <t>Résistance de soudure d'angle</t>
  </si>
  <si>
    <t>Epaisseur usuel de cordon</t>
  </si>
  <si>
    <t>t (mm)</t>
  </si>
  <si>
    <t>a (mm)</t>
  </si>
  <si>
    <t>Epaisseur usuelle du cordon (mm)</t>
  </si>
  <si>
    <t>a0</t>
  </si>
  <si>
    <r>
      <t xml:space="preserve">Contrainte normale </t>
    </r>
    <r>
      <rPr>
        <sz val="10"/>
        <rFont val="Symbol"/>
        <family val="1"/>
      </rPr>
      <t>^</t>
    </r>
    <r>
      <rPr>
        <sz val="10"/>
        <rFont val="Arial"/>
        <family val="2"/>
      </rPr>
      <t xml:space="preserve"> par longueur de cordon (N/mm)</t>
    </r>
  </si>
  <si>
    <r>
      <t xml:space="preserve">Contrainte tangente </t>
    </r>
    <r>
      <rPr>
        <sz val="10"/>
        <rFont val="Symbol"/>
        <family val="1"/>
      </rPr>
      <t>^</t>
    </r>
    <r>
      <rPr>
        <sz val="10"/>
        <rFont val="Arial"/>
        <family val="2"/>
      </rPr>
      <t xml:space="preserve"> par longueur de cordon (N/mm)</t>
    </r>
  </si>
  <si>
    <r>
      <t xml:space="preserve">Contrainte tangente </t>
    </r>
    <r>
      <rPr>
        <sz val="10"/>
        <rFont val="Symbol"/>
        <family val="1"/>
      </rPr>
      <t>||</t>
    </r>
    <r>
      <rPr>
        <sz val="10"/>
        <rFont val="Arial"/>
        <family val="2"/>
      </rPr>
      <t xml:space="preserve"> par longueur de cordon (N/mm)</t>
    </r>
  </si>
  <si>
    <t>TYPE B: Epaisseur usuelle de cordon</t>
  </si>
  <si>
    <t>Critère résistance de calcul de la soudure (ép. Type B)</t>
  </si>
  <si>
    <r>
      <t xml:space="preserve">Critère résistance </t>
    </r>
    <r>
      <rPr>
        <sz val="10"/>
        <rFont val="Symbol"/>
        <family val="1"/>
      </rPr>
      <t>s^</t>
    </r>
    <r>
      <rPr>
        <sz val="10"/>
        <rFont val="Arial"/>
        <family val="2"/>
      </rPr>
      <t xml:space="preserve"> (ép. Type B)</t>
    </r>
  </si>
  <si>
    <t>g</t>
  </si>
  <si>
    <t>FEd</t>
  </si>
  <si>
    <t>NEd</t>
  </si>
  <si>
    <t>VEd</t>
  </si>
  <si>
    <t>FRd</t>
  </si>
  <si>
    <t>Effort maxi admissible pour la largeur de cordon a0 (N)</t>
  </si>
  <si>
    <t>Plat soudé en T par deux cordons parallèles soumis à force oblique</t>
  </si>
  <si>
    <t>Résistance du cordon de soudure</t>
  </si>
  <si>
    <r>
      <t>s</t>
    </r>
    <r>
      <rPr>
        <sz val="10"/>
        <rFont val="Arial"/>
        <family val="2"/>
      </rPr>
      <t>vm</t>
    </r>
  </si>
  <si>
    <t>Limite élastique des pièces assemblées (N/mm²)</t>
  </si>
  <si>
    <t>fy</t>
  </si>
  <si>
    <r>
      <rPr>
        <sz val="10"/>
        <rFont val="Symbol"/>
        <family val="1"/>
      </rPr>
      <t>g</t>
    </r>
    <r>
      <rPr>
        <sz val="10"/>
        <rFont val="Arial"/>
        <family val="2"/>
      </rPr>
      <t>M0 (1,00)</t>
    </r>
  </si>
  <si>
    <t>NF EN 1993-1-4 [§ 5.1] | NF EN 1993-1-1 [§ 6.1]</t>
  </si>
  <si>
    <r>
      <t xml:space="preserve">usuel : </t>
    </r>
    <r>
      <rPr>
        <i/>
        <sz val="10"/>
        <rFont val="Symbol"/>
        <family val="1"/>
      </rPr>
      <t>g</t>
    </r>
    <r>
      <rPr>
        <i/>
        <sz val="10"/>
        <rFont val="Arial"/>
        <family val="2"/>
      </rPr>
      <t xml:space="preserve">M =1,35 | FEM : </t>
    </r>
    <r>
      <rPr>
        <i/>
        <sz val="10"/>
        <rFont val="Symbol"/>
        <family val="1"/>
      </rPr>
      <t>g</t>
    </r>
    <r>
      <rPr>
        <i/>
        <sz val="10"/>
        <rFont val="Arial"/>
        <family val="2"/>
      </rPr>
      <t>M =1,5</t>
    </r>
  </si>
  <si>
    <r>
      <t xml:space="preserve">acier : </t>
    </r>
    <r>
      <rPr>
        <i/>
        <sz val="10"/>
        <rFont val="Symbol"/>
        <family val="1"/>
      </rPr>
      <t>g</t>
    </r>
    <r>
      <rPr>
        <i/>
        <sz val="10"/>
        <rFont val="Arial"/>
        <family val="2"/>
      </rPr>
      <t xml:space="preserve">M =1,0 | acier non agrée : </t>
    </r>
    <r>
      <rPr>
        <i/>
        <sz val="10"/>
        <rFont val="Symbol"/>
        <family val="1"/>
      </rPr>
      <t>g</t>
    </r>
    <r>
      <rPr>
        <i/>
        <sz val="10"/>
        <rFont val="Arial"/>
        <family val="2"/>
      </rPr>
      <t>M =1,1</t>
    </r>
  </si>
  <si>
    <t>Coefficient partiel pour les sections droites (recommandé)</t>
  </si>
  <si>
    <t>NF EN 1993-1-8 [§ 4.5.3.2]</t>
  </si>
  <si>
    <t>Wpl</t>
  </si>
  <si>
    <r>
      <t>Module d'inertie (mm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</si>
  <si>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Résistance du plat d'attache (classe de section 1,2 et 3)</t>
  </si>
  <si>
    <t>Mpl,Rd</t>
  </si>
  <si>
    <t>Contrainte équivalente de Von Mises dans plat (N/mm²)</t>
  </si>
  <si>
    <t>Valeurs pour nuances d'acier &lt; 40 mm</t>
  </si>
  <si>
    <t>Npl,Rd</t>
  </si>
  <si>
    <t>Moment fléchissant plastique de calcul réduit (N/m)</t>
  </si>
  <si>
    <t>NF EN 1993-1-1 [Eq 6.13]</t>
  </si>
  <si>
    <t>NF EN 1993-1-1 [Eq 6.32]</t>
  </si>
  <si>
    <t>NF EN 1993-1-1 [Eq 6.6]</t>
  </si>
  <si>
    <t>Aire de la section (mm²)</t>
  </si>
  <si>
    <t>A</t>
  </si>
  <si>
    <t>Effort normal plastique de section (N)</t>
  </si>
  <si>
    <t>Moment fléchissant plastique de section (N/mm)</t>
  </si>
  <si>
    <t>MN,Rd</t>
  </si>
  <si>
    <t>MEd</t>
  </si>
  <si>
    <t>Moment appliqué à l'attache (N.mm)</t>
  </si>
  <si>
    <t>Critère résistance du moment résistant plastique</t>
  </si>
  <si>
    <t>NF EN 1993-1-1 [Eq 6.31]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</si>
</sst>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0.0"/>
    <numFmt numFmtId="170" formatCode="0.000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0"/>
      <name val="Symbol"/>
      <family val="1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Calibri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sz val="10"/>
      <name val="Symbol"/>
      <family val="1"/>
    </font>
    <font>
      <i/>
      <sz val="10"/>
      <name val="Symbol"/>
      <family val="1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4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32" borderId="0" xfId="0" applyFill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 horizontal="center"/>
    </xf>
    <xf numFmtId="0" fontId="11" fillId="0" borderId="0" xfId="53" applyFont="1" applyAlignment="1" applyProtection="1">
      <alignment/>
      <protection/>
    </xf>
    <xf numFmtId="0" fontId="0" fillId="33" borderId="0" xfId="0" applyFill="1" applyAlignment="1">
      <alignment horizontal="center"/>
    </xf>
    <xf numFmtId="0" fontId="2" fillId="4" borderId="0" xfId="0" applyFont="1" applyFill="1" applyAlignment="1">
      <alignment horizontal="center"/>
    </xf>
    <xf numFmtId="1" fontId="0" fillId="32" borderId="0" xfId="0" applyNumberFormat="1" applyFill="1" applyAlignment="1">
      <alignment horizontal="center"/>
    </xf>
    <xf numFmtId="169" fontId="0" fillId="32" borderId="0" xfId="0" applyNumberFormat="1" applyFill="1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2" fillId="32" borderId="0" xfId="0" applyNumberFormat="1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12" fillId="0" borderId="0" xfId="0" applyFont="1" applyAlignment="1">
      <alignment vertical="top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 horizontal="left"/>
    </xf>
    <xf numFmtId="2" fontId="0" fillId="0" borderId="10" xfId="0" applyNumberFormat="1" applyBorder="1" applyAlignment="1">
      <alignment horizontal="center" vertical="center"/>
    </xf>
    <xf numFmtId="2" fontId="0" fillId="32" borderId="0" xfId="0" applyNumberFormat="1" applyFill="1" applyAlignment="1">
      <alignment horizontal="center"/>
    </xf>
    <xf numFmtId="1" fontId="0" fillId="32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left" inden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0" fillId="4" borderId="0" xfId="0" applyNumberFormat="1" applyFont="1" applyFill="1" applyAlignment="1">
      <alignment horizontal="center"/>
    </xf>
    <xf numFmtId="0" fontId="0" fillId="0" borderId="0" xfId="0" applyFont="1" applyAlignment="1">
      <alignment vertical="center"/>
    </xf>
    <xf numFmtId="169" fontId="0" fillId="0" borderId="0" xfId="0" applyNumberFormat="1" applyFill="1" applyAlignment="1">
      <alignment horizontal="center"/>
    </xf>
    <xf numFmtId="169" fontId="0" fillId="0" borderId="0" xfId="0" applyNumberFormat="1" applyFont="1" applyBorder="1" applyAlignment="1">
      <alignment/>
    </xf>
    <xf numFmtId="0" fontId="13" fillId="0" borderId="0" xfId="0" applyFont="1" applyAlignment="1">
      <alignment vertical="center"/>
    </xf>
    <xf numFmtId="0" fontId="14" fillId="0" borderId="0" xfId="0" applyFont="1" applyAlignment="1">
      <alignment/>
    </xf>
    <xf numFmtId="2" fontId="0" fillId="33" borderId="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169" fontId="0" fillId="34" borderId="0" xfId="0" applyNumberForma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2743200</xdr:colOff>
      <xdr:row>2</xdr:row>
      <xdr:rowOff>752475</xdr:rowOff>
    </xdr:from>
    <xdr:to>
      <xdr:col>3</xdr:col>
      <xdr:colOff>390525</xdr:colOff>
      <xdr:row>2</xdr:row>
      <xdr:rowOff>2162175</xdr:rowOff>
    </xdr:to>
    <xdr:pic>
      <xdr:nvPicPr>
        <xdr:cNvPr id="1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1200150"/>
          <a:ext cx="23622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2</xdr:row>
      <xdr:rowOff>133350</xdr:rowOff>
    </xdr:from>
    <xdr:to>
      <xdr:col>0</xdr:col>
      <xdr:colOff>2438400</xdr:colOff>
      <xdr:row>2</xdr:row>
      <xdr:rowOff>2647950</xdr:rowOff>
    </xdr:to>
    <xdr:pic>
      <xdr:nvPicPr>
        <xdr:cNvPr id="2" name="Picture 3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581025"/>
          <a:ext cx="2057400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eelbizfrance.com/file/descfile.asp?idfile=21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showGridLines="0" tabSelected="1" zoomScale="85" zoomScaleNormal="85" zoomScalePageLayoutView="0" workbookViewId="0" topLeftCell="A1">
      <selection activeCell="C11" sqref="C11"/>
    </sheetView>
  </sheetViews>
  <sheetFormatPr defaultColWidth="9.140625" defaultRowHeight="12.75"/>
  <cols>
    <col min="1" max="1" width="49.57421875" style="0" customWidth="1"/>
    <col min="2" max="2" width="9.8515625" style="4" bestFit="1" customWidth="1"/>
    <col min="3" max="3" width="11.28125" style="4" customWidth="1"/>
    <col min="4" max="4" width="20.421875" style="0" customWidth="1"/>
    <col min="5" max="16384" width="11.421875" style="0" customWidth="1"/>
  </cols>
  <sheetData>
    <row r="1" ht="20.25">
      <c r="A1" s="2" t="s">
        <v>69</v>
      </c>
    </row>
    <row r="2" ht="15">
      <c r="A2" s="29" t="s">
        <v>79</v>
      </c>
    </row>
    <row r="3" ht="210.75" customHeight="1">
      <c r="A3" s="28"/>
    </row>
    <row r="4" ht="15.75">
      <c r="A4" s="6" t="s">
        <v>3</v>
      </c>
    </row>
    <row r="5" spans="1:5" ht="12.75">
      <c r="A5" s="1" t="s">
        <v>15</v>
      </c>
      <c r="B5" s="5" t="s">
        <v>64</v>
      </c>
      <c r="C5" s="43">
        <v>10000</v>
      </c>
      <c r="D5" s="1" t="s">
        <v>6</v>
      </c>
      <c r="E5" s="30" t="s">
        <v>76</v>
      </c>
    </row>
    <row r="6" spans="1:4" ht="12.75">
      <c r="A6" s="1" t="s">
        <v>16</v>
      </c>
      <c r="B6" s="5" t="s">
        <v>12</v>
      </c>
      <c r="C6" s="14">
        <v>1.25</v>
      </c>
      <c r="D6" s="31" t="s">
        <v>13</v>
      </c>
    </row>
    <row r="7" spans="1:5" s="1" customFormat="1" ht="12.75">
      <c r="A7" s="1" t="s">
        <v>78</v>
      </c>
      <c r="B7" s="38" t="s">
        <v>74</v>
      </c>
      <c r="C7" s="49">
        <v>1.1</v>
      </c>
      <c r="D7" s="31" t="s">
        <v>75</v>
      </c>
      <c r="E7" s="30" t="s">
        <v>77</v>
      </c>
    </row>
    <row r="8" spans="1:4" ht="12.75">
      <c r="A8" s="1" t="s">
        <v>24</v>
      </c>
      <c r="C8" s="15" t="s">
        <v>18</v>
      </c>
      <c r="D8" s="1" t="s">
        <v>11</v>
      </c>
    </row>
    <row r="9" spans="1:4" ht="12.75">
      <c r="A9" s="1" t="s">
        <v>25</v>
      </c>
      <c r="B9" s="5" t="s">
        <v>2</v>
      </c>
      <c r="C9" s="7">
        <v>6</v>
      </c>
      <c r="D9" s="1" t="s">
        <v>31</v>
      </c>
    </row>
    <row r="10" spans="1:4" ht="12.75">
      <c r="A10" s="1" t="s">
        <v>29</v>
      </c>
      <c r="B10" s="5" t="s">
        <v>28</v>
      </c>
      <c r="C10" s="7">
        <v>70</v>
      </c>
      <c r="D10" s="1"/>
    </row>
    <row r="11" spans="1:4" ht="12.75">
      <c r="A11" s="1" t="s">
        <v>27</v>
      </c>
      <c r="B11" s="5" t="s">
        <v>26</v>
      </c>
      <c r="C11" s="7">
        <v>40</v>
      </c>
      <c r="D11" s="1"/>
    </row>
    <row r="12" spans="1:4" ht="12.75">
      <c r="A12" s="1" t="s">
        <v>37</v>
      </c>
      <c r="B12" s="42" t="s">
        <v>30</v>
      </c>
      <c r="C12" s="7">
        <v>45</v>
      </c>
      <c r="D12" s="1"/>
    </row>
    <row r="13" spans="1:4" ht="12.75">
      <c r="A13" s="1" t="s">
        <v>49</v>
      </c>
      <c r="B13" s="42" t="s">
        <v>63</v>
      </c>
      <c r="C13" s="14">
        <v>45</v>
      </c>
      <c r="D13" s="31"/>
    </row>
    <row r="14" spans="1:5" ht="12.75">
      <c r="A14" s="1"/>
      <c r="B14" s="5"/>
      <c r="C14" s="8"/>
      <c r="E14" s="1"/>
    </row>
    <row r="15" spans="1:3" ht="15.75">
      <c r="A15" s="6" t="s">
        <v>51</v>
      </c>
      <c r="B15" s="5"/>
      <c r="C15" s="8"/>
    </row>
    <row r="16" spans="1:5" ht="12.75">
      <c r="A16" s="1" t="s">
        <v>35</v>
      </c>
      <c r="B16" s="5" t="s">
        <v>65</v>
      </c>
      <c r="C16" s="34">
        <f>C5*COS(RADIANS(C12))</f>
        <v>7071.067811865476</v>
      </c>
      <c r="E16" s="1"/>
    </row>
    <row r="17" spans="1:4" ht="12.75">
      <c r="A17" s="1" t="s">
        <v>36</v>
      </c>
      <c r="B17" s="5" t="s">
        <v>66</v>
      </c>
      <c r="C17" s="16">
        <f>C5*SIN(RADIANS(C12))</f>
        <v>7071.067811865475</v>
      </c>
      <c r="D17" s="1"/>
    </row>
    <row r="18" spans="1:4" ht="12.75">
      <c r="A18" s="1" t="s">
        <v>97</v>
      </c>
      <c r="B18" s="5" t="s">
        <v>96</v>
      </c>
      <c r="C18" s="16">
        <f>C17*C11</f>
        <v>282842.712474619</v>
      </c>
      <c r="D18" s="1"/>
    </row>
    <row r="19" spans="1:4" ht="12.75">
      <c r="A19" s="1" t="s">
        <v>91</v>
      </c>
      <c r="B19" s="5" t="s">
        <v>92</v>
      </c>
      <c r="C19" s="16">
        <f>C10*C9</f>
        <v>420</v>
      </c>
      <c r="D19" s="1"/>
    </row>
    <row r="20" spans="1:4" ht="14.25">
      <c r="A20" s="1" t="s">
        <v>81</v>
      </c>
      <c r="B20" s="5" t="s">
        <v>80</v>
      </c>
      <c r="C20" s="16">
        <f>C9*C10^2/6</f>
        <v>4900</v>
      </c>
      <c r="D20" s="1"/>
    </row>
    <row r="21" spans="1:5" ht="12.75">
      <c r="A21" s="1" t="s">
        <v>33</v>
      </c>
      <c r="B21" s="5" t="s">
        <v>34</v>
      </c>
      <c r="C21" s="33">
        <f>VLOOKUP(C8,Données!A4:C9,2,0)</f>
        <v>0.8</v>
      </c>
      <c r="D21" s="1" t="s">
        <v>38</v>
      </c>
      <c r="E21" s="1"/>
    </row>
    <row r="22" spans="1:4" ht="12.75">
      <c r="A22" s="1" t="s">
        <v>72</v>
      </c>
      <c r="B22" s="5" t="s">
        <v>73</v>
      </c>
      <c r="C22" s="9">
        <f>VLOOKUP(C8,Données!A4:D9,4,0)</f>
        <v>235</v>
      </c>
      <c r="D22" s="1" t="s">
        <v>11</v>
      </c>
    </row>
    <row r="23" spans="1:4" ht="12.75">
      <c r="A23" s="1" t="s">
        <v>42</v>
      </c>
      <c r="B23" s="5" t="s">
        <v>4</v>
      </c>
      <c r="C23" s="9">
        <f>VLOOKUP(C8,Données!A4:C9,3,0)</f>
        <v>360</v>
      </c>
      <c r="D23" s="1" t="s">
        <v>11</v>
      </c>
    </row>
    <row r="24" spans="1:5" ht="12.75">
      <c r="A24" s="1" t="s">
        <v>44</v>
      </c>
      <c r="B24" s="42" t="s">
        <v>43</v>
      </c>
      <c r="C24" s="17">
        <f>(C16/(C9*C10)+6*C17*C11/(C9*C10^2))</f>
        <v>74.55887828837746</v>
      </c>
      <c r="D24" s="1" t="s">
        <v>79</v>
      </c>
      <c r="E24" s="1"/>
    </row>
    <row r="25" spans="1:5" ht="12.75">
      <c r="A25" s="1" t="s">
        <v>45</v>
      </c>
      <c r="B25" s="42" t="s">
        <v>2</v>
      </c>
      <c r="C25" s="17">
        <f>C17/(C9*C10)</f>
        <v>16.835875742536846</v>
      </c>
      <c r="D25" s="1" t="s">
        <v>79</v>
      </c>
      <c r="E25" s="1"/>
    </row>
    <row r="26" spans="1:5" ht="12.75">
      <c r="A26" s="1" t="s">
        <v>84</v>
      </c>
      <c r="B26" s="42" t="s">
        <v>71</v>
      </c>
      <c r="C26" s="51">
        <f>SQRT(C24^2+3*C25^2)</f>
        <v>80.05851901999877</v>
      </c>
      <c r="D26" s="1"/>
      <c r="E26" s="1"/>
    </row>
    <row r="27" spans="1:5" ht="12.75">
      <c r="A27" s="1" t="s">
        <v>94</v>
      </c>
      <c r="B27" s="5" t="s">
        <v>83</v>
      </c>
      <c r="C27" s="17">
        <f>C20*C22/C7</f>
        <v>1046818.1818181818</v>
      </c>
      <c r="D27" s="1" t="s">
        <v>88</v>
      </c>
      <c r="E27" s="1"/>
    </row>
    <row r="28" spans="1:5" ht="12.75">
      <c r="A28" s="1" t="s">
        <v>93</v>
      </c>
      <c r="B28" s="5" t="s">
        <v>86</v>
      </c>
      <c r="C28" s="17">
        <f>C19*C22/C7</f>
        <v>89727.27272727272</v>
      </c>
      <c r="D28" s="1" t="s">
        <v>90</v>
      </c>
      <c r="E28" s="1"/>
    </row>
    <row r="29" spans="1:5" ht="12.75">
      <c r="A29" s="1" t="s">
        <v>87</v>
      </c>
      <c r="B29" s="5" t="s">
        <v>95</v>
      </c>
      <c r="C29" s="17">
        <f>C27*(1-(C16/C28)^2)</f>
        <v>1040316.9997850849</v>
      </c>
      <c r="D29" s="1" t="s">
        <v>89</v>
      </c>
      <c r="E29" s="1"/>
    </row>
    <row r="30" spans="1:4" ht="12.75">
      <c r="A30" s="1"/>
      <c r="B30" s="5"/>
      <c r="C30" s="45"/>
      <c r="D30" s="1"/>
    </row>
    <row r="31" spans="1:5" s="1" customFormat="1" ht="12.75">
      <c r="A31" s="37" t="s">
        <v>39</v>
      </c>
      <c r="B31" s="38"/>
      <c r="C31" s="46"/>
      <c r="D31" s="31"/>
      <c r="E31" s="30"/>
    </row>
    <row r="32" spans="1:5" ht="12.75">
      <c r="A32" s="40" t="s">
        <v>57</v>
      </c>
      <c r="B32" s="42" t="s">
        <v>46</v>
      </c>
      <c r="C32" s="17">
        <f>C24*C9/2*SIN(RADIANS(C13))</f>
        <v>158.16326530612244</v>
      </c>
      <c r="D32" s="1" t="s">
        <v>79</v>
      </c>
      <c r="E32" s="1"/>
    </row>
    <row r="33" spans="1:5" ht="12.75">
      <c r="A33" s="40" t="s">
        <v>58</v>
      </c>
      <c r="B33" s="42" t="s">
        <v>47</v>
      </c>
      <c r="C33" s="17">
        <f>C24*C9/2*COS(RADIANS(C13))</f>
        <v>158.16326530612244</v>
      </c>
      <c r="D33" s="1" t="s">
        <v>79</v>
      </c>
      <c r="E33" s="1"/>
    </row>
    <row r="34" spans="1:5" ht="12.75">
      <c r="A34" s="40" t="s">
        <v>59</v>
      </c>
      <c r="B34" s="42" t="s">
        <v>48</v>
      </c>
      <c r="C34" s="17">
        <f>C25*C9/2</f>
        <v>50.50762722761054</v>
      </c>
      <c r="D34" s="1" t="s">
        <v>79</v>
      </c>
      <c r="E34" s="1"/>
    </row>
    <row r="35" spans="1:5" ht="12.75">
      <c r="A35" s="40" t="s">
        <v>32</v>
      </c>
      <c r="B35" s="5" t="s">
        <v>50</v>
      </c>
      <c r="C35" s="25">
        <f>SQRT(C32^2+3*(C33^2+C34^2))*C21*C6/C23</f>
        <v>0.9116679158772897</v>
      </c>
      <c r="D35" s="1" t="s">
        <v>40</v>
      </c>
      <c r="E35" s="1"/>
    </row>
    <row r="36" spans="1:5" s="1" customFormat="1" ht="12.75">
      <c r="A36" s="40"/>
      <c r="B36" s="38"/>
      <c r="C36" s="39"/>
      <c r="D36" s="31"/>
      <c r="E36" s="30"/>
    </row>
    <row r="37" spans="1:5" s="1" customFormat="1" ht="12.75">
      <c r="A37" s="37" t="s">
        <v>60</v>
      </c>
      <c r="B37" s="38"/>
      <c r="C37" s="8"/>
      <c r="D37" s="31"/>
      <c r="E37" s="30"/>
    </row>
    <row r="38" spans="1:5" s="1" customFormat="1" ht="12.75">
      <c r="A38" s="40" t="s">
        <v>55</v>
      </c>
      <c r="B38" s="38" t="s">
        <v>56</v>
      </c>
      <c r="C38" s="17">
        <f>VLOOKUP(C9,Données!A16:B24,2,0)</f>
        <v>4</v>
      </c>
      <c r="D38" s="41"/>
      <c r="E38" s="30"/>
    </row>
    <row r="39" spans="1:5" s="1" customFormat="1" ht="12.75">
      <c r="A39" s="40" t="s">
        <v>68</v>
      </c>
      <c r="B39" s="38" t="s">
        <v>67</v>
      </c>
      <c r="C39" s="34">
        <f>2*C38*C23/(C21*C6*SQRT((COS(RADIANS(C12))/C10+6*C11*SIN(RADIANS(C12))/C10^2)^2*(SIN(RADIANS(C13))^2+3*SIN(RADIANS(C13))^2)+(SIN(RADIANS(C12))/C10)^2))</f>
        <v>44953.162839950084</v>
      </c>
      <c r="D39" s="1" t="s">
        <v>79</v>
      </c>
      <c r="E39" s="30"/>
    </row>
    <row r="41" ht="12.75">
      <c r="A41" s="48" t="s">
        <v>70</v>
      </c>
    </row>
    <row r="42" ht="12.75">
      <c r="A42" s="10" t="s">
        <v>5</v>
      </c>
    </row>
    <row r="43" spans="1:4" ht="12.75">
      <c r="A43" s="1" t="s">
        <v>61</v>
      </c>
      <c r="C43" s="25">
        <f>SQRT(C32^2+3*(C33^2+C34^2))*C21*C6/(C23*C38)</f>
        <v>0.22791697896932242</v>
      </c>
      <c r="D43" s="1" t="s">
        <v>40</v>
      </c>
    </row>
    <row r="44" spans="1:4" ht="12.75">
      <c r="A44" s="1" t="s">
        <v>62</v>
      </c>
      <c r="C44" s="25">
        <f>C32/C38*C6/(0.9*C23)</f>
        <v>0.1525494457042076</v>
      </c>
      <c r="D44" s="1" t="s">
        <v>40</v>
      </c>
    </row>
    <row r="45" spans="1:4" ht="12.75">
      <c r="A45" s="1"/>
      <c r="C45" s="50"/>
      <c r="D45" s="1"/>
    </row>
    <row r="46" ht="12.75">
      <c r="A46" s="48" t="s">
        <v>82</v>
      </c>
    </row>
    <row r="47" ht="12.75">
      <c r="A47" s="10" t="s">
        <v>5</v>
      </c>
    </row>
    <row r="48" spans="1:4" ht="12.75">
      <c r="A48" s="1" t="s">
        <v>98</v>
      </c>
      <c r="C48" s="25">
        <f>C18/C29</f>
        <v>0.2718812751623307</v>
      </c>
      <c r="D48" s="1" t="s">
        <v>99</v>
      </c>
    </row>
    <row r="49" spans="1:4" ht="32.25" customHeight="1" thickBot="1">
      <c r="A49" s="26"/>
      <c r="B49" s="27"/>
      <c r="C49" s="27"/>
      <c r="D49" s="26"/>
    </row>
    <row r="50" spans="1:3" s="3" customFormat="1" ht="11.25">
      <c r="A50" s="11" t="s">
        <v>9</v>
      </c>
      <c r="B50" s="12"/>
      <c r="C50" s="12"/>
    </row>
    <row r="51" spans="1:3" s="35" customFormat="1" ht="11.25">
      <c r="A51" s="35" t="s">
        <v>8</v>
      </c>
      <c r="B51" s="36"/>
      <c r="C51" s="36"/>
    </row>
    <row r="52" spans="1:3" s="35" customFormat="1" ht="11.25">
      <c r="A52" s="35" t="s">
        <v>10</v>
      </c>
      <c r="B52" s="36"/>
      <c r="C52" s="36"/>
    </row>
    <row r="53" spans="1:3" s="3" customFormat="1" ht="11.25">
      <c r="A53" s="3" t="s">
        <v>0</v>
      </c>
      <c r="B53" s="12"/>
      <c r="C53" s="12"/>
    </row>
    <row r="54" spans="1:3" s="3" customFormat="1" ht="11.25">
      <c r="A54" s="3" t="s">
        <v>1</v>
      </c>
      <c r="B54" s="12"/>
      <c r="C54" s="12"/>
    </row>
    <row r="55" spans="1:3" s="3" customFormat="1" ht="11.25">
      <c r="A55" s="35"/>
      <c r="B55" s="12"/>
      <c r="C55" s="12"/>
    </row>
    <row r="56" spans="1:3" s="3" customFormat="1" ht="11.25">
      <c r="A56" s="11" t="s">
        <v>7</v>
      </c>
      <c r="B56" s="12"/>
      <c r="C56" s="12"/>
    </row>
    <row r="57" spans="1:3" s="35" customFormat="1" ht="11.25">
      <c r="A57" s="13" t="s">
        <v>14</v>
      </c>
      <c r="B57" s="36"/>
      <c r="C57" s="36"/>
    </row>
    <row r="58" ht="12.75">
      <c r="A58" s="35"/>
    </row>
    <row r="59" ht="12.75">
      <c r="A59" s="35"/>
    </row>
  </sheetData>
  <sheetProtection/>
  <dataValidations count="1">
    <dataValidation type="list" allowBlank="1" showInputMessage="1" showErrorMessage="1" sqref="C8">
      <formula1>"S235,S275,S355,S420,S460,304,316,316L"</formula1>
    </dataValidation>
  </dataValidations>
  <hyperlinks>
    <hyperlink ref="A57" r:id="rId1" display="http://www.steelbizfrance.com/file/descfile.asp?idfile=21#"/>
  </hyperlinks>
  <printOptions/>
  <pageMargins left="0.75" right="0.75" top="1" bottom="1" header="0.4921259845" footer="0.492125984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C7" sqref="C7"/>
    </sheetView>
  </sheetViews>
  <sheetFormatPr defaultColWidth="11.421875" defaultRowHeight="12.75"/>
  <cols>
    <col min="1" max="1" width="12.8515625" style="20" customWidth="1"/>
    <col min="2" max="3" width="12.8515625" style="19" customWidth="1"/>
    <col min="4" max="11" width="8.140625" style="19" customWidth="1"/>
    <col min="12" max="16384" width="11.421875" style="20" customWidth="1"/>
  </cols>
  <sheetData>
    <row r="1" spans="1:2" ht="15.75">
      <c r="A1" s="18" t="s">
        <v>85</v>
      </c>
      <c r="B1" s="21"/>
    </row>
    <row r="3" spans="1:4" ht="12.75">
      <c r="A3" s="23" t="s">
        <v>17</v>
      </c>
      <c r="B3" s="23" t="s">
        <v>23</v>
      </c>
      <c r="C3" s="23" t="s">
        <v>4</v>
      </c>
      <c r="D3" s="23" t="s">
        <v>73</v>
      </c>
    </row>
    <row r="4" spans="1:4" ht="12.75">
      <c r="A4" s="22" t="s">
        <v>18</v>
      </c>
      <c r="B4" s="32">
        <v>0.8</v>
      </c>
      <c r="C4" s="24">
        <v>360</v>
      </c>
      <c r="D4" s="24">
        <v>235</v>
      </c>
    </row>
    <row r="5" spans="1:4" ht="12.75">
      <c r="A5" s="22" t="s">
        <v>19</v>
      </c>
      <c r="B5" s="32">
        <v>0.85</v>
      </c>
      <c r="C5" s="24">
        <v>430</v>
      </c>
      <c r="D5" s="24">
        <v>275</v>
      </c>
    </row>
    <row r="6" spans="1:4" ht="12.75">
      <c r="A6" s="22" t="s">
        <v>20</v>
      </c>
      <c r="B6" s="32">
        <v>0.9</v>
      </c>
      <c r="C6" s="24">
        <v>510</v>
      </c>
      <c r="D6" s="24">
        <v>355</v>
      </c>
    </row>
    <row r="7" spans="1:4" ht="12.75">
      <c r="A7" s="22" t="s">
        <v>21</v>
      </c>
      <c r="B7" s="32">
        <v>1</v>
      </c>
      <c r="C7" s="24">
        <v>500</v>
      </c>
      <c r="D7" s="24">
        <v>420</v>
      </c>
    </row>
    <row r="8" spans="1:4" ht="12.75">
      <c r="A8" s="22" t="s">
        <v>22</v>
      </c>
      <c r="B8" s="32">
        <v>1</v>
      </c>
      <c r="C8" s="24">
        <v>550</v>
      </c>
      <c r="D8" s="24">
        <v>460</v>
      </c>
    </row>
    <row r="9" spans="1:4" ht="12.75">
      <c r="A9" s="22">
        <v>304</v>
      </c>
      <c r="B9" s="32">
        <v>1</v>
      </c>
      <c r="C9" s="24">
        <v>520</v>
      </c>
      <c r="D9" s="24">
        <v>210</v>
      </c>
    </row>
    <row r="10" spans="1:4" ht="12.75">
      <c r="A10" s="22">
        <v>316</v>
      </c>
      <c r="B10" s="32">
        <v>1</v>
      </c>
      <c r="C10" s="24">
        <v>530</v>
      </c>
      <c r="D10" s="24">
        <v>220</v>
      </c>
    </row>
    <row r="11" spans="1:4" ht="12.75">
      <c r="A11" s="22" t="s">
        <v>41</v>
      </c>
      <c r="B11" s="32">
        <v>1</v>
      </c>
      <c r="C11" s="24">
        <v>550</v>
      </c>
      <c r="D11" s="24">
        <v>220</v>
      </c>
    </row>
    <row r="12" ht="12.75">
      <c r="A12" s="44"/>
    </row>
    <row r="13" ht="15">
      <c r="A13" s="47" t="s">
        <v>52</v>
      </c>
    </row>
    <row r="15" spans="1:2" ht="12.75">
      <c r="A15" s="23" t="s">
        <v>53</v>
      </c>
      <c r="B15" s="23" t="s">
        <v>54</v>
      </c>
    </row>
    <row r="16" spans="1:2" ht="12.75">
      <c r="A16" s="24">
        <v>4</v>
      </c>
      <c r="B16" s="24">
        <v>3</v>
      </c>
    </row>
    <row r="17" spans="1:2" ht="12.75">
      <c r="A17" s="24">
        <v>6</v>
      </c>
      <c r="B17" s="24">
        <v>4</v>
      </c>
    </row>
    <row r="18" spans="1:2" ht="12.75">
      <c r="A18" s="24">
        <v>7</v>
      </c>
      <c r="B18" s="24">
        <v>5</v>
      </c>
    </row>
    <row r="19" spans="1:2" ht="12.75">
      <c r="A19" s="24">
        <v>8</v>
      </c>
      <c r="B19" s="24">
        <v>6</v>
      </c>
    </row>
    <row r="20" spans="1:2" ht="12.75">
      <c r="A20" s="24">
        <v>10</v>
      </c>
      <c r="B20" s="24">
        <v>7</v>
      </c>
    </row>
    <row r="21" spans="1:2" ht="12.75">
      <c r="A21" s="24">
        <v>12</v>
      </c>
      <c r="B21" s="24">
        <v>8</v>
      </c>
    </row>
    <row r="22" spans="1:2" ht="12.75">
      <c r="A22" s="24">
        <v>14</v>
      </c>
      <c r="B22" s="24">
        <v>10</v>
      </c>
    </row>
    <row r="23" spans="1:2" ht="12.75">
      <c r="A23" s="24">
        <v>16</v>
      </c>
      <c r="B23" s="24">
        <v>11</v>
      </c>
    </row>
    <row r="24" spans="1:2" ht="12.75">
      <c r="A24" s="24">
        <v>18</v>
      </c>
      <c r="B24" s="24">
        <v>13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david.perrin</dc:creator>
  <cp:keywords/>
  <dc:description/>
  <cp:lastModifiedBy>SPECTRUM</cp:lastModifiedBy>
  <dcterms:created xsi:type="dcterms:W3CDTF">2008-01-28T14:19:09Z</dcterms:created>
  <dcterms:modified xsi:type="dcterms:W3CDTF">2021-10-01T17:31:31Z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